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/>
  <bookViews>
    <workbookView xWindow="150" yWindow="585" windowWidth="20730" windowHeight="11760" activeTab="1"/>
  </bookViews>
  <sheets>
    <sheet name="Rekapitulácia stavby" sheetId="1" r:id="rId1"/>
    <sheet name="069-05-17 - Spevnená ploc..." sheetId="2" r:id="rId2"/>
  </sheets>
  <definedNames>
    <definedName name="_xlnm.Print_Titles" localSheetId="1">'069-05-17 - Spevnená ploc...'!$111:$111</definedName>
    <definedName name="_xlnm.Print_Titles" localSheetId="0">'Rekapitulácia stavby'!$85:$85</definedName>
    <definedName name="_xlnm.Print_Area" localSheetId="1">'069-05-17 - Spevnená ploc...'!$C$4:$Q$70,'069-05-17 - Spevnená ploc...'!$C$76:$Q$96,'069-05-17 - Spevnená ploc...'!$C$102:$Q$146</definedName>
    <definedName name="_xlnm.Print_Area" localSheetId="0">'Rekapitulácia stavby'!$C$4:$AP$70,'Rekapitulácia stavby'!$C$76:$AP$92</definedName>
  </definedNames>
  <calcPr calcId="145621"/>
</workbook>
</file>

<file path=xl/calcChain.xml><?xml version="1.0" encoding="utf-8"?>
<calcChain xmlns="http://schemas.openxmlformats.org/spreadsheetml/2006/main">
  <c r="AY88" i="1" l="1"/>
  <c r="AX88" i="1"/>
  <c r="BI146" i="2"/>
  <c r="BH146" i="2"/>
  <c r="BG146" i="2"/>
  <c r="BE146" i="2"/>
  <c r="AA146" i="2"/>
  <c r="AA145" i="2" s="1"/>
  <c r="Y146" i="2"/>
  <c r="Y145" i="2" s="1"/>
  <c r="W146" i="2"/>
  <c r="W145" i="2" s="1"/>
  <c r="BK146" i="2"/>
  <c r="BK145" i="2" s="1"/>
  <c r="BF146" i="2"/>
  <c r="BI144" i="2"/>
  <c r="BH144" i="2"/>
  <c r="BG144" i="2"/>
  <c r="BE144" i="2"/>
  <c r="AA144" i="2"/>
  <c r="Y144" i="2"/>
  <c r="W144" i="2"/>
  <c r="BK144" i="2"/>
  <c r="BF144" i="2"/>
  <c r="BI143" i="2"/>
  <c r="BH143" i="2"/>
  <c r="BG143" i="2"/>
  <c r="BE143" i="2"/>
  <c r="AA143" i="2"/>
  <c r="Y143" i="2"/>
  <c r="W143" i="2"/>
  <c r="BK143" i="2"/>
  <c r="BF143" i="2"/>
  <c r="BI142" i="2"/>
  <c r="BH142" i="2"/>
  <c r="BG142" i="2"/>
  <c r="BE142" i="2"/>
  <c r="AA142" i="2"/>
  <c r="Y142" i="2"/>
  <c r="W142" i="2"/>
  <c r="BK142" i="2"/>
  <c r="BF142" i="2"/>
  <c r="BI141" i="2"/>
  <c r="BH141" i="2"/>
  <c r="BG141" i="2"/>
  <c r="BE141" i="2"/>
  <c r="AA141" i="2"/>
  <c r="Y141" i="2"/>
  <c r="W141" i="2"/>
  <c r="BK141" i="2"/>
  <c r="BF141" i="2"/>
  <c r="BI136" i="2"/>
  <c r="BH136" i="2"/>
  <c r="BG136" i="2"/>
  <c r="BE136" i="2"/>
  <c r="AA136" i="2"/>
  <c r="Y136" i="2"/>
  <c r="W136" i="2"/>
  <c r="BK136" i="2"/>
  <c r="BF136" i="2"/>
  <c r="BI134" i="2"/>
  <c r="BH134" i="2"/>
  <c r="BG134" i="2"/>
  <c r="BE134" i="2"/>
  <c r="AA134" i="2"/>
  <c r="Y134" i="2"/>
  <c r="W134" i="2"/>
  <c r="BK134" i="2"/>
  <c r="BF134" i="2"/>
  <c r="BI132" i="2"/>
  <c r="BH132" i="2"/>
  <c r="BG132" i="2"/>
  <c r="BE132" i="2"/>
  <c r="AA132" i="2"/>
  <c r="Y132" i="2"/>
  <c r="W132" i="2"/>
  <c r="BK132" i="2"/>
  <c r="BF132" i="2"/>
  <c r="BI131" i="2"/>
  <c r="BH131" i="2"/>
  <c r="BG131" i="2"/>
  <c r="BE131" i="2"/>
  <c r="AA131" i="2"/>
  <c r="Y131" i="2"/>
  <c r="W131" i="2"/>
  <c r="BK131" i="2"/>
  <c r="BF131" i="2"/>
  <c r="BI130" i="2"/>
  <c r="BH130" i="2"/>
  <c r="BG130" i="2"/>
  <c r="BE130" i="2"/>
  <c r="AA130" i="2"/>
  <c r="Y130" i="2"/>
  <c r="W130" i="2"/>
  <c r="BK130" i="2"/>
  <c r="BF130" i="2"/>
  <c r="BI128" i="2"/>
  <c r="BH128" i="2"/>
  <c r="BG128" i="2"/>
  <c r="BE128" i="2"/>
  <c r="AA128" i="2"/>
  <c r="Y128" i="2"/>
  <c r="Y127" i="2" s="1"/>
  <c r="W128" i="2"/>
  <c r="BK128" i="2"/>
  <c r="BF128" i="2"/>
  <c r="BI126" i="2"/>
  <c r="BH126" i="2"/>
  <c r="BG126" i="2"/>
  <c r="BE126" i="2"/>
  <c r="AA126" i="2"/>
  <c r="Y126" i="2"/>
  <c r="W126" i="2"/>
  <c r="BK126" i="2"/>
  <c r="BF126" i="2"/>
  <c r="BI122" i="2"/>
  <c r="BH122" i="2"/>
  <c r="BG122" i="2"/>
  <c r="BE122" i="2"/>
  <c r="AA122" i="2"/>
  <c r="Y122" i="2"/>
  <c r="W122" i="2"/>
  <c r="BK122" i="2"/>
  <c r="BF122" i="2"/>
  <c r="BI120" i="2"/>
  <c r="BH120" i="2"/>
  <c r="BG120" i="2"/>
  <c r="BE120" i="2"/>
  <c r="AA120" i="2"/>
  <c r="Y120" i="2"/>
  <c r="W120" i="2"/>
  <c r="BK120" i="2"/>
  <c r="BF120" i="2"/>
  <c r="BI118" i="2"/>
  <c r="BH118" i="2"/>
  <c r="BG118" i="2"/>
  <c r="BE118" i="2"/>
  <c r="AA118" i="2"/>
  <c r="Y118" i="2"/>
  <c r="W118" i="2"/>
  <c r="BK118" i="2"/>
  <c r="BF118" i="2"/>
  <c r="BI115" i="2"/>
  <c r="BH115" i="2"/>
  <c r="BG115" i="2"/>
  <c r="BE115" i="2"/>
  <c r="AA115" i="2"/>
  <c r="Y115" i="2"/>
  <c r="W115" i="2"/>
  <c r="BK115" i="2"/>
  <c r="BF115" i="2"/>
  <c r="F104" i="2"/>
  <c r="AS88" i="1"/>
  <c r="AS87" i="1" s="1"/>
  <c r="F78" i="2"/>
  <c r="O20" i="2"/>
  <c r="E20" i="2"/>
  <c r="M109" i="2" s="1"/>
  <c r="O19" i="2"/>
  <c r="O17" i="2"/>
  <c r="E17" i="2"/>
  <c r="M108" i="2" s="1"/>
  <c r="O16" i="2"/>
  <c r="O14" i="2"/>
  <c r="E14" i="2"/>
  <c r="O13" i="2"/>
  <c r="M106" i="2"/>
  <c r="AK27" i="1"/>
  <c r="AM83" i="1"/>
  <c r="L83" i="1"/>
  <c r="AM82" i="1"/>
  <c r="L82" i="1"/>
  <c r="AM80" i="1"/>
  <c r="L80" i="1"/>
  <c r="L78" i="1"/>
  <c r="L77" i="1"/>
  <c r="Y133" i="2" l="1"/>
  <c r="AA114" i="2"/>
  <c r="H35" i="2"/>
  <c r="BD88" i="1" s="1"/>
  <c r="BD87" i="1" s="1"/>
  <c r="W35" i="1" s="1"/>
  <c r="W114" i="2"/>
  <c r="H33" i="2"/>
  <c r="BB88" i="1" s="1"/>
  <c r="BB87" i="1" s="1"/>
  <c r="AX87" i="1" s="1"/>
  <c r="BK127" i="2"/>
  <c r="BK133" i="2"/>
  <c r="Y114" i="2"/>
  <c r="H34" i="2"/>
  <c r="BC88" i="1" s="1"/>
  <c r="BC87" i="1" s="1"/>
  <c r="W34" i="1" s="1"/>
  <c r="W127" i="2"/>
  <c r="W133" i="2"/>
  <c r="BK114" i="2"/>
  <c r="AZ88" i="1"/>
  <c r="AZ87" i="1" s="1"/>
  <c r="AV87" i="1" s="1"/>
  <c r="AA127" i="2"/>
  <c r="AA133" i="2"/>
  <c r="AA113" i="2" s="1"/>
  <c r="AA112" i="2" s="1"/>
  <c r="BA88" i="1"/>
  <c r="BA87" i="1" s="1"/>
  <c r="AW88" i="1"/>
  <c r="AV88" i="1"/>
  <c r="M80" i="2"/>
  <c r="M82" i="2"/>
  <c r="M83" i="2"/>
  <c r="Y113" i="2" l="1"/>
  <c r="Y112" i="2" s="1"/>
  <c r="BK113" i="2"/>
  <c r="BK112" i="2" s="1"/>
  <c r="W113" i="2"/>
  <c r="W112" i="2" s="1"/>
  <c r="AU88" i="1" s="1"/>
  <c r="AU87" i="1" s="1"/>
  <c r="W31" i="1"/>
  <c r="AT88" i="1"/>
  <c r="AY87" i="1"/>
  <c r="W33" i="1"/>
  <c r="W32" i="1"/>
  <c r="AW87" i="1"/>
  <c r="AK32" i="1" s="1"/>
  <c r="AK31" i="1"/>
  <c r="AT87" i="1" l="1"/>
  <c r="AG88" i="1" l="1"/>
  <c r="AG87" i="1" l="1"/>
  <c r="AN88" i="1"/>
  <c r="AK26" i="1" l="1"/>
  <c r="AK29" i="1" s="1"/>
  <c r="AK37" i="1" s="1"/>
  <c r="AG92" i="1"/>
  <c r="AN87" i="1"/>
  <c r="AN92" i="1" s="1"/>
</calcChain>
</file>

<file path=xl/sharedStrings.xml><?xml version="1.0" encoding="utf-8"?>
<sst xmlns="http://schemas.openxmlformats.org/spreadsheetml/2006/main" count="514" uniqueCount="176">
  <si>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</si>
  <si>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</si>
  <si>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</si>
  <si>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</si>
  <si>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</si>
  <si>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</si>
  <si>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</si>
  <si>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</si>
  <si>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</si>
  <si>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</si>
  <si>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</si>
  <si>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</si>
  <si>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</si>
  <si>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</si>
  <si>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069-05-17</t>
  </si>
  <si>
    <t>Stavba:</t>
  </si>
  <si>
    <t>Spevnená plocha - zámková dlažba</t>
  </si>
  <si>
    <t>JKSO:</t>
  </si>
  <si>
    <t>KS:</t>
  </si>
  <si>
    <t>Miesto:</t>
  </si>
  <si>
    <t xml:space="preserve"> </t>
  </si>
  <si>
    <t>Dátum:</t>
  </si>
  <si>
    <t>25. 5. 2017</t>
  </si>
  <si>
    <t>Objednávateľ:</t>
  </si>
  <si>
    <t>IČO:</t>
  </si>
  <si>
    <t>IČO DPH:</t>
  </si>
  <si>
    <t>Zhotoviteľ: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</si>
  <si>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</si>
  <si>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</si>
  <si>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</si>
  <si>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</si>
  <si>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</si>
  <si>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</si>
  <si>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</si>
  <si>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</si>
  <si>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</si>
  <si>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</si>
  <si>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</si>
  <si>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</si>
  <si>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</si>
  <si>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</si>
  <si>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</si>
  <si>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</si>
  <si>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</si>
  <si>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</si>
  <si>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</si>
  <si>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</si>
  <si>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</si>
  <si>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</si>
  <si>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</si>
  <si>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</si>
  <si>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</si>
  <si>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</si>
  <si>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</si>
  <si>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</si>
  <si>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</si>
  <si>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</si>
  <si>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</si>
  <si>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</si>
  <si>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</si>
  <si>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</si>
  <si>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</si>
  <si>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</si>
  <si>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</si>
  <si>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</si>
  <si>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</si>
  <si>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</si>
  <si>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</si>
  <si>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</si>
  <si>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</si>
  <si>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</si>
  <si>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</si>
  <si>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</si>
  <si>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{40bbe4b6-6337-4ac3-b6de-1ea3d9cdf758}</t>
  </si>
  <si>
    <t>{00000000-0000-0000-0000-000000000000}</t>
  </si>
  <si>
    <t>/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</si>
  <si>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</si>
  <si>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</si>
  <si>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</si>
  <si>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</si>
  <si>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</si>
  <si>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</si>
  <si>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</si>
  <si>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</si>
  <si>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</si>
  <si>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</si>
  <si>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</si>
  <si>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Kód - Popis</t>
  </si>
  <si>
    <t>Cena celkom [EUR]</t>
  </si>
  <si>
    <t>-1</t>
  </si>
  <si>
    <t>HSV - Práce a dodávky HSV</t>
  </si>
  <si>
    <t xml:space="preserve">    1 - Zemné práce</t>
  </si>
  <si>
    <t xml:space="preserve">    5 - Komunikácie</t>
  </si>
  <si>
    <t xml:space="preserve">    9 - Ostatné konštrukcie a práce-búranie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</si>
  <si>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</si>
  <si>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</si>
  <si>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</si>
  <si>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</si>
  <si>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</si>
  <si>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</si>
  <si>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</si>
  <si>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</si>
  <si>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</si>
  <si>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</si>
  <si>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</si>
  <si>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</si>
  <si>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</si>
  <si>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</si>
  <si>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</si>
  <si>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m2</t>
  </si>
  <si>
    <t>4</t>
  </si>
  <si>
    <t>2</t>
  </si>
  <si>
    <t>-1848434292</t>
  </si>
  <si>
    <t xml:space="preserve"> hr. 15cm</t>
  </si>
  <si>
    <t>VV</t>
  </si>
  <si>
    <t>40,00*2,60+5,50*2,10</t>
  </si>
  <si>
    <t>m</t>
  </si>
  <si>
    <t>1509725147</t>
  </si>
  <si>
    <t>8,10*2+40,00*2</t>
  </si>
  <si>
    <t>113307120</t>
  </si>
  <si>
    <t>Odstránenie podkladu v ploche do 200 m2 hlina + štrk, hr.100 do 200 mm,  -0,23500t vč. rozšírenia podkladu</t>
  </si>
  <si>
    <t>288479233</t>
  </si>
  <si>
    <t>115,55*1,10</t>
  </si>
  <si>
    <t>113307122</t>
  </si>
  <si>
    <t>Odstránenie podkladu v ploche do 200 m2 z kameniva hrubého drveného, hr.100 do 200 mm,  -0,23500t</t>
  </si>
  <si>
    <t>-453676901</t>
  </si>
  <si>
    <t>"hr.20cm"</t>
  </si>
  <si>
    <t>115,55</t>
  </si>
  <si>
    <t>181101102</t>
  </si>
  <si>
    <t>M2</t>
  </si>
  <si>
    <t>-453356239</t>
  </si>
  <si>
    <t>564772111</t>
  </si>
  <si>
    <t>Podklad alebo kryt z kameniva hrubého drveného veľ. 32-63mm(vibr.štrk) vrátane rozšírenia podkladu po zhut.hr. 250 mm</t>
  </si>
  <si>
    <t>1102234200</t>
  </si>
  <si>
    <t>564851111</t>
  </si>
  <si>
    <t>Podklad zo štrkodrviny s rozprestretím a zhutnením, po zhutnení hr. 150 mm</t>
  </si>
  <si>
    <t>201508305</t>
  </si>
  <si>
    <t>8</t>
  </si>
  <si>
    <t>596911112</t>
  </si>
  <si>
    <t>Kladenie zámkovej dlažby  hr. 6 cm pre peších nad 20 m2 so zriadením lôžka z kameniva hr. 4 cm</t>
  </si>
  <si>
    <t>497344534</t>
  </si>
  <si>
    <t>M</t>
  </si>
  <si>
    <t>5922902300</t>
  </si>
  <si>
    <t xml:space="preserve">Zámková etónová dlažba  hr.6 cm, sivá </t>
  </si>
  <si>
    <t>-401968582</t>
  </si>
  <si>
    <t>916561112</t>
  </si>
  <si>
    <t>Osadenie záhonového alebo parkového obrubníka betón., do lôžka z bet. pros. tr. C 16/20 s bočnou oporou</t>
  </si>
  <si>
    <t>-398705625</t>
  </si>
  <si>
    <t>5921954660</t>
  </si>
  <si>
    <t>Obrubník parkový 100x20x5 cm, sivý</t>
  </si>
  <si>
    <t>ks</t>
  </si>
  <si>
    <t>2144119548</t>
  </si>
  <si>
    <t>96*1,01</t>
  </si>
  <si>
    <t>97</t>
  </si>
  <si>
    <t>979082213</t>
  </si>
  <si>
    <t>Vodorovná doprava sutiny so zložením a hrubým urovnaním na vzdialenosť do 1 km</t>
  </si>
  <si>
    <t>t</t>
  </si>
  <si>
    <t>1867142030</t>
  </si>
  <si>
    <t>979082219</t>
  </si>
  <si>
    <t>Príplatok k cene za každý ďalší aj začatý 1 km nad 1 km - 2km</t>
  </si>
  <si>
    <t>-772219654</t>
  </si>
  <si>
    <t>979087213</t>
  </si>
  <si>
    <t>Nakladanie na dopravné prostriedky pre vodorovnú dopravu vybúraných hmôt</t>
  </si>
  <si>
    <t>1063123074</t>
  </si>
  <si>
    <t>1201517004</t>
  </si>
  <si>
    <t>871143027</t>
  </si>
  <si>
    <t>Zhutnenie zemnej pláne na úrovni pláne vozovky pri stupni zhutnenia E def2/Fdef1</t>
  </si>
  <si>
    <t>Rezanie asfaltobetónového podkaldu vozovky</t>
  </si>
  <si>
    <t>bm</t>
  </si>
  <si>
    <t>Osadenie cest. Obrubníka</t>
  </si>
  <si>
    <t>Cestný obrubník</t>
  </si>
  <si>
    <t>Vybudovanie chodníka , Hlavná ulica Drahovce</t>
  </si>
  <si>
    <t>Objednávateľ :</t>
  </si>
  <si>
    <t>Suma bez DPH</t>
  </si>
  <si>
    <t xml:space="preserve">DPH 20 % </t>
  </si>
  <si>
    <t>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</si>
</sst>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8"/>
      <color rgb="FF800080"/>
      <name val="Trebuchet MS"/>
    </font>
    <font>
      <u/>
      <sz val="11"/>
      <color theme="10"/>
      <name val="Calibri"/>
      <scheme val="minor"/>
    </font>
    <font>
      <sz val="10"/>
      <name val="Trebuchet MS"/>
      <family val="2"/>
    </font>
    <font>
      <i/>
      <sz val="8"/>
      <name val="Trebuchet MS"/>
      <family val="2"/>
    </font>
    <font>
      <b/>
      <sz val="12"/>
      <name val="Trebuchet MS"/>
      <family val="2"/>
      <charset val="238"/>
    </font>
    <font>
      <sz val="8"/>
      <name val="Trebuchet MS"/>
      <family val="2"/>
      <charset val="238"/>
    </font>
    <font>
      <sz val="9"/>
      <name val="Trebuchet MS"/>
      <family val="2"/>
      <charset val="238"/>
    </font>
    <font>
      <sz val="12"/>
      <name val="Trebuchet MS"/>
      <family val="2"/>
      <charset val="238"/>
    </font>
    <font>
      <b/>
      <sz val="11"/>
      <name val="Trebuchet MS"/>
      <family val="2"/>
      <charset val="238"/>
    </font>
    <font>
      <sz val="10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9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4" fillId="0" borderId="0" xfId="0" applyFont="1" applyAlignment="1">
      <alignment horizontal="left" vertical="center"/>
    </xf>
    <xf numFmtId="0" fontId="0" fillId="0" borderId="0" xfId="0" applyBorder="1"/>
    <xf numFmtId="0" fontId="1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0" fillId="0" borderId="6" xfId="0" applyBorder="1"/>
    <xf numFmtId="0" fontId="17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1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1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166" fontId="28" fillId="0" borderId="17" xfId="0" applyNumberFormat="1" applyFont="1" applyBorder="1" applyAlignment="1">
      <alignment vertical="center"/>
    </xf>
    <xf numFmtId="4" fontId="28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4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1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6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167" fontId="34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0" xfId="0" applyBorder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67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/>
    <xf numFmtId="0" fontId="37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top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164" fontId="44" fillId="0" borderId="0" xfId="0" applyNumberFormat="1" applyFont="1" applyBorder="1" applyAlignment="1">
      <alignment vertical="center"/>
    </xf>
    <xf numFmtId="0" fontId="44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0" fillId="0" borderId="4" xfId="0" applyFont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167" fontId="0" fillId="0" borderId="0" xfId="0" applyNumberFormat="1" applyFont="1" applyBorder="1" applyAlignment="1" applyProtection="1">
      <alignment vertical="center"/>
      <protection locked="0"/>
    </xf>
    <xf numFmtId="0" fontId="38" fillId="0" borderId="0" xfId="0" applyFont="1" applyBorder="1" applyAlignment="1" applyProtection="1">
      <alignment horizontal="center" vertical="center"/>
      <protection locked="0"/>
    </xf>
    <xf numFmtId="49" fontId="38" fillId="0" borderId="0" xfId="0" applyNumberFormat="1" applyFont="1" applyBorder="1" applyAlignment="1" applyProtection="1">
      <alignment horizontal="left" vertical="center" wrapText="1"/>
      <protection locked="0"/>
    </xf>
    <xf numFmtId="0" fontId="38" fillId="0" borderId="0" xfId="0" applyFont="1" applyBorder="1" applyAlignment="1" applyProtection="1">
      <alignment horizontal="center" vertical="center" wrapText="1"/>
      <protection locked="0"/>
    </xf>
    <xf numFmtId="167" fontId="38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44" fillId="0" borderId="0" xfId="0" applyFont="1" applyBorder="1" applyAlignment="1">
      <alignment horizontal="left"/>
    </xf>
    <xf numFmtId="0" fontId="40" fillId="0" borderId="0" xfId="0" applyFont="1" applyBorder="1" applyAlignment="1"/>
    <xf numFmtId="0" fontId="42" fillId="0" borderId="0" xfId="0" applyFont="1" applyBorder="1" applyAlignment="1">
      <alignment horizontal="left"/>
    </xf>
    <xf numFmtId="4" fontId="24" fillId="0" borderId="0" xfId="0" applyNumberFormat="1" applyFont="1" applyBorder="1" applyAlignment="1">
      <alignment vertical="center"/>
    </xf>
    <xf numFmtId="4" fontId="24" fillId="5" borderId="0" xfId="0" applyNumberFormat="1" applyFont="1" applyFill="1" applyBorder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0" fontId="0" fillId="0" borderId="0" xfId="0" applyBorder="1"/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4" fontId="24" fillId="0" borderId="0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13" fillId="2" borderId="0" xfId="1" applyFont="1" applyFill="1" applyAlignment="1" applyProtection="1">
      <alignment horizontal="center"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42" fillId="0" borderId="0" xfId="0" applyNumberFormat="1" applyFont="1" applyBorder="1" applyAlignment="1"/>
    <xf numFmtId="167" fontId="42" fillId="0" borderId="0" xfId="0" applyNumberFormat="1" applyFont="1" applyBorder="1" applyAlignment="1">
      <alignment vertical="center"/>
    </xf>
    <xf numFmtId="167" fontId="44" fillId="0" borderId="17" xfId="0" applyNumberFormat="1" applyFont="1" applyBorder="1" applyAlignment="1"/>
    <xf numFmtId="167" fontId="44" fillId="0" borderId="17" xfId="0" applyNumberFormat="1" applyFont="1" applyBorder="1" applyAlignment="1">
      <alignment vertical="center"/>
    </xf>
    <xf numFmtId="167" fontId="37" fillId="0" borderId="0" xfId="0" applyNumberFormat="1" applyFont="1" applyBorder="1" applyAlignment="1"/>
    <xf numFmtId="167" fontId="37" fillId="0" borderId="0" xfId="0" applyNumberFormat="1" applyFont="1" applyBorder="1" applyAlignment="1">
      <alignment vertical="center"/>
    </xf>
    <xf numFmtId="167" fontId="37" fillId="0" borderId="17" xfId="0" applyNumberFormat="1" applyFont="1" applyBorder="1" applyAlignment="1"/>
    <xf numFmtId="167" fontId="37" fillId="0" borderId="17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167" fontId="0" fillId="0" borderId="0" xfId="0" applyNumberFormat="1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0" fontId="38" fillId="0" borderId="0" xfId="0" applyFont="1" applyBorder="1" applyAlignment="1" applyProtection="1">
      <alignment horizontal="left" vertical="center" wrapText="1"/>
      <protection locked="0"/>
    </xf>
    <xf numFmtId="167" fontId="38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4" fontId="39" fillId="0" borderId="0" xfId="0" applyNumberFormat="1" applyFont="1" applyFill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vertical="center"/>
    </xf>
    <xf numFmtId="165" fontId="41" fillId="0" borderId="0" xfId="0" applyNumberFormat="1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44" fillId="0" borderId="0" xfId="0" applyNumberFormat="1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horizontal="left" vertical="top" wrapText="1"/>
    </xf>
    <xf numFmtId="0" fontId="43" fillId="0" borderId="0" xfId="0" applyFont="1" applyBorder="1" applyAlignment="1">
      <alignment vertical="center"/>
    </xf>
    <xf numFmtId="165" fontId="43" fillId="0" borderId="0" xfId="0" applyNumberFormat="1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3"/>
  <sheetViews>
    <sheetView showGridLines="0" workbookViewId="0">
      <pane ySplit="1" topLeftCell="A117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1:73" ht="36.950000000000003" customHeight="1">
      <c r="C2" s="237" t="s">
        <v>7</v>
      </c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R2" s="207" t="s">
        <v>8</v>
      </c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S2" s="19" t="s">
        <v>9</v>
      </c>
      <c r="BT2" s="19" t="s">
        <v>10</v>
      </c>
    </row>
    <row r="3" spans="1:73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10</v>
      </c>
    </row>
    <row r="4" spans="1:73" ht="36.950000000000003" customHeight="1">
      <c r="B4" s="23"/>
      <c r="C4" s="230" t="s">
        <v>11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4"/>
      <c r="AS4" s="25" t="s">
        <v>12</v>
      </c>
      <c r="BS4" s="19" t="s">
        <v>9</v>
      </c>
    </row>
    <row r="5" spans="1:73" ht="14.45" customHeight="1">
      <c r="B5" s="23"/>
      <c r="C5" s="26"/>
      <c r="D5" s="27" t="s">
        <v>13</v>
      </c>
      <c r="E5" s="26"/>
      <c r="F5" s="26"/>
      <c r="G5" s="26"/>
      <c r="H5" s="26"/>
      <c r="I5" s="26"/>
      <c r="J5" s="26"/>
      <c r="K5" s="239" t="s">
        <v>14</v>
      </c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6"/>
      <c r="AQ5" s="24"/>
      <c r="BS5" s="19" t="s">
        <v>9</v>
      </c>
    </row>
    <row r="6" spans="1:73" ht="36.950000000000003" customHeight="1">
      <c r="B6" s="23"/>
      <c r="C6" s="26"/>
      <c r="D6" s="29" t="s">
        <v>15</v>
      </c>
      <c r="E6" s="26"/>
      <c r="F6" s="26"/>
      <c r="G6" s="26"/>
      <c r="H6" s="26"/>
      <c r="I6" s="26"/>
      <c r="J6" s="26"/>
      <c r="K6" s="240" t="s">
        <v>16</v>
      </c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6"/>
      <c r="AQ6" s="24"/>
      <c r="BS6" s="19" t="s">
        <v>9</v>
      </c>
    </row>
    <row r="7" spans="1:73" ht="14.45" customHeight="1">
      <c r="B7" s="23"/>
      <c r="C7" s="26"/>
      <c r="D7" s="30" t="s">
        <v>17</v>
      </c>
      <c r="E7" s="26"/>
      <c r="F7" s="26"/>
      <c r="G7" s="26"/>
      <c r="H7" s="26"/>
      <c r="I7" s="26"/>
      <c r="J7" s="26"/>
      <c r="K7" s="28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0" t="s">
        <v>18</v>
      </c>
      <c r="AL7" s="26"/>
      <c r="AM7" s="26"/>
      <c r="AN7" s="28" t="s">
        <v>5</v>
      </c>
      <c r="AO7" s="26"/>
      <c r="AP7" s="26"/>
      <c r="AQ7" s="24"/>
      <c r="BS7" s="19" t="s">
        <v>9</v>
      </c>
    </row>
    <row r="8" spans="1:73" ht="14.45" customHeight="1">
      <c r="B8" s="23"/>
      <c r="C8" s="26"/>
      <c r="D8" s="30" t="s">
        <v>19</v>
      </c>
      <c r="E8" s="26"/>
      <c r="F8" s="26"/>
      <c r="G8" s="26"/>
      <c r="H8" s="26"/>
      <c r="I8" s="26"/>
      <c r="J8" s="26"/>
      <c r="K8" s="28" t="s">
        <v>20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0" t="s">
        <v>21</v>
      </c>
      <c r="AL8" s="26"/>
      <c r="AM8" s="26"/>
      <c r="AN8" s="28" t="s">
        <v>22</v>
      </c>
      <c r="AO8" s="26"/>
      <c r="AP8" s="26"/>
      <c r="AQ8" s="24"/>
      <c r="BS8" s="19" t="s">
        <v>9</v>
      </c>
    </row>
    <row r="9" spans="1:73" ht="14.45" customHeight="1">
      <c r="B9" s="23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4"/>
      <c r="BS9" s="19" t="s">
        <v>9</v>
      </c>
    </row>
    <row r="10" spans="1:73" ht="14.45" customHeight="1">
      <c r="B10" s="23"/>
      <c r="C10" s="26"/>
      <c r="D10" s="30" t="s">
        <v>23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0" t="s">
        <v>24</v>
      </c>
      <c r="AL10" s="26"/>
      <c r="AM10" s="26"/>
      <c r="AN10" s="28" t="s">
        <v>5</v>
      </c>
      <c r="AO10" s="26"/>
      <c r="AP10" s="26"/>
      <c r="AQ10" s="24"/>
      <c r="BS10" s="19" t="s">
        <v>9</v>
      </c>
    </row>
    <row r="11" spans="1:73" ht="18.399999999999999" customHeight="1">
      <c r="B11" s="23"/>
      <c r="C11" s="26"/>
      <c r="D11" s="26"/>
      <c r="E11" s="28" t="s">
        <v>20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0" t="s">
        <v>25</v>
      </c>
      <c r="AL11" s="26"/>
      <c r="AM11" s="26"/>
      <c r="AN11" s="28" t="s">
        <v>5</v>
      </c>
      <c r="AO11" s="26"/>
      <c r="AP11" s="26"/>
      <c r="AQ11" s="24"/>
      <c r="BS11" s="19" t="s">
        <v>9</v>
      </c>
    </row>
    <row r="12" spans="1:73" ht="6.95" customHeight="1">
      <c r="B12" s="23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4"/>
      <c r="BS12" s="19" t="s">
        <v>9</v>
      </c>
    </row>
    <row r="13" spans="1:73" ht="14.45" customHeight="1">
      <c r="B13" s="23"/>
      <c r="C13" s="26"/>
      <c r="D13" s="30" t="s">
        <v>26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0" t="s">
        <v>24</v>
      </c>
      <c r="AL13" s="26"/>
      <c r="AM13" s="26"/>
      <c r="AN13" s="28" t="s">
        <v>5</v>
      </c>
      <c r="AO13" s="26"/>
      <c r="AP13" s="26"/>
      <c r="AQ13" s="24"/>
      <c r="BS13" s="19" t="s">
        <v>9</v>
      </c>
    </row>
    <row r="14" spans="1:73" ht="15">
      <c r="B14" s="23"/>
      <c r="C14" s="26"/>
      <c r="D14" s="26"/>
      <c r="E14" s="28" t="s">
        <v>20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30" t="s">
        <v>25</v>
      </c>
      <c r="AL14" s="26"/>
      <c r="AM14" s="26"/>
      <c r="AN14" s="28" t="s">
        <v>5</v>
      </c>
      <c r="AO14" s="26"/>
      <c r="AP14" s="26"/>
      <c r="AQ14" s="24"/>
      <c r="BS14" s="19" t="s">
        <v>9</v>
      </c>
    </row>
    <row r="15" spans="1:73" ht="6.95" customHeight="1">
      <c r="B15" s="23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4"/>
      <c r="BS15" s="19" t="s">
        <v>6</v>
      </c>
    </row>
    <row r="16" spans="1:73" ht="14.45" customHeight="1">
      <c r="B16" s="23"/>
      <c r="C16" s="26"/>
      <c r="D16" s="30" t="s">
        <v>27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0" t="s">
        <v>24</v>
      </c>
      <c r="AL16" s="26"/>
      <c r="AM16" s="26"/>
      <c r="AN16" s="28" t="s">
        <v>5</v>
      </c>
      <c r="AO16" s="26"/>
      <c r="AP16" s="26"/>
      <c r="AQ16" s="24"/>
      <c r="BS16" s="19" t="s">
        <v>6</v>
      </c>
    </row>
    <row r="17" spans="2:71" ht="18.399999999999999" customHeight="1">
      <c r="B17" s="23"/>
      <c r="C17" s="26"/>
      <c r="D17" s="26"/>
      <c r="E17" s="28" t="s">
        <v>20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0" t="s">
        <v>25</v>
      </c>
      <c r="AL17" s="26"/>
      <c r="AM17" s="26"/>
      <c r="AN17" s="28" t="s">
        <v>5</v>
      </c>
      <c r="AO17" s="26"/>
      <c r="AP17" s="26"/>
      <c r="AQ17" s="24"/>
      <c r="BS17" s="19" t="s">
        <v>28</v>
      </c>
    </row>
    <row r="18" spans="2:71" ht="6.95" customHeight="1">
      <c r="B18" s="23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4"/>
      <c r="BS18" s="19" t="s">
        <v>29</v>
      </c>
    </row>
    <row r="19" spans="2:71" ht="14.45" customHeight="1">
      <c r="B19" s="23"/>
      <c r="C19" s="26"/>
      <c r="D19" s="30" t="s">
        <v>30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30" t="s">
        <v>24</v>
      </c>
      <c r="AL19" s="26"/>
      <c r="AM19" s="26"/>
      <c r="AN19" s="28" t="s">
        <v>5</v>
      </c>
      <c r="AO19" s="26"/>
      <c r="AP19" s="26"/>
      <c r="AQ19" s="24"/>
      <c r="BS19" s="19" t="s">
        <v>29</v>
      </c>
    </row>
    <row r="20" spans="2:71" ht="18.399999999999999" customHeight="1">
      <c r="B20" s="23"/>
      <c r="C20" s="26"/>
      <c r="D20" s="26"/>
      <c r="E20" s="28" t="s">
        <v>20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30" t="s">
        <v>25</v>
      </c>
      <c r="AL20" s="26"/>
      <c r="AM20" s="26"/>
      <c r="AN20" s="28" t="s">
        <v>5</v>
      </c>
      <c r="AO20" s="26"/>
      <c r="AP20" s="26"/>
      <c r="AQ20" s="24"/>
    </row>
    <row r="21" spans="2:71" ht="6.95" customHeight="1">
      <c r="B21" s="2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4"/>
    </row>
    <row r="22" spans="2:71" ht="15">
      <c r="B22" s="23"/>
      <c r="C22" s="26"/>
      <c r="D22" s="30" t="s">
        <v>31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4"/>
    </row>
    <row r="23" spans="2:71" ht="22.5" customHeight="1">
      <c r="B23" s="23"/>
      <c r="C23" s="26"/>
      <c r="D23" s="26"/>
      <c r="E23" s="241" t="s">
        <v>5</v>
      </c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6"/>
      <c r="AP23" s="26"/>
      <c r="AQ23" s="24"/>
    </row>
    <row r="24" spans="2:71" ht="6.95" customHeight="1">
      <c r="B24" s="23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4"/>
    </row>
    <row r="25" spans="2:71" ht="6.95" customHeight="1">
      <c r="B25" s="23"/>
      <c r="C25" s="26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6"/>
      <c r="AQ25" s="24"/>
    </row>
    <row r="26" spans="2:71" ht="14.45" customHeight="1">
      <c r="B26" s="23"/>
      <c r="C26" s="26"/>
      <c r="D26" s="32" t="s">
        <v>32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11">
        <f>ROUND(AG87,2)</f>
        <v>0</v>
      </c>
      <c r="AL26" s="212"/>
      <c r="AM26" s="212"/>
      <c r="AN26" s="212"/>
      <c r="AO26" s="212"/>
      <c r="AP26" s="26"/>
      <c r="AQ26" s="24"/>
    </row>
    <row r="27" spans="2:71" ht="14.45" customHeight="1">
      <c r="B27" s="23"/>
      <c r="C27" s="26"/>
      <c r="D27" s="32" t="s">
        <v>33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11">
        <f>ROUND(AG90,2)</f>
        <v>0</v>
      </c>
      <c r="AL27" s="211"/>
      <c r="AM27" s="211"/>
      <c r="AN27" s="211"/>
      <c r="AO27" s="211"/>
      <c r="AP27" s="26"/>
      <c r="AQ27" s="24"/>
    </row>
    <row r="28" spans="2:71" s="1" customFormat="1" ht="6.95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2:71" s="1" customFormat="1" ht="25.9" customHeight="1">
      <c r="B29" s="33"/>
      <c r="C29" s="34"/>
      <c r="D29" s="36" t="s">
        <v>34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213">
        <f>ROUND(AK26+AK27,2)</f>
        <v>0</v>
      </c>
      <c r="AL29" s="214"/>
      <c r="AM29" s="214"/>
      <c r="AN29" s="214"/>
      <c r="AO29" s="214"/>
      <c r="AP29" s="34"/>
      <c r="AQ29" s="35"/>
    </row>
    <row r="30" spans="2:71" s="1" customFormat="1" ht="6.95" customHeigh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1" spans="2:71" s="2" customFormat="1" ht="14.45" customHeight="1">
      <c r="B31" s="38"/>
      <c r="C31" s="39"/>
      <c r="D31" s="40" t="s">
        <v>35</v>
      </c>
      <c r="E31" s="39"/>
      <c r="F31" s="40" t="s">
        <v>36</v>
      </c>
      <c r="G31" s="39"/>
      <c r="H31" s="39"/>
      <c r="I31" s="39"/>
      <c r="J31" s="39"/>
      <c r="K31" s="39"/>
      <c r="L31" s="234">
        <v>0.2</v>
      </c>
      <c r="M31" s="235"/>
      <c r="N31" s="235"/>
      <c r="O31" s="235"/>
      <c r="P31" s="39"/>
      <c r="Q31" s="39"/>
      <c r="R31" s="39"/>
      <c r="S31" s="39"/>
      <c r="T31" s="42" t="s">
        <v>37</v>
      </c>
      <c r="U31" s="39"/>
      <c r="V31" s="39"/>
      <c r="W31" s="236">
        <f>ROUND(AZ87+SUM(CD91),2)</f>
        <v>0</v>
      </c>
      <c r="X31" s="235"/>
      <c r="Y31" s="235"/>
      <c r="Z31" s="235"/>
      <c r="AA31" s="235"/>
      <c r="AB31" s="235"/>
      <c r="AC31" s="235"/>
      <c r="AD31" s="235"/>
      <c r="AE31" s="235"/>
      <c r="AF31" s="39"/>
      <c r="AG31" s="39"/>
      <c r="AH31" s="39"/>
      <c r="AI31" s="39"/>
      <c r="AJ31" s="39"/>
      <c r="AK31" s="236">
        <f>ROUND(AV87+SUM(BY91),2)</f>
        <v>0</v>
      </c>
      <c r="AL31" s="235"/>
      <c r="AM31" s="235"/>
      <c r="AN31" s="235"/>
      <c r="AO31" s="235"/>
      <c r="AP31" s="39"/>
      <c r="AQ31" s="43"/>
    </row>
    <row r="32" spans="2:71" s="2" customFormat="1" ht="14.45" customHeight="1">
      <c r="B32" s="38"/>
      <c r="C32" s="39"/>
      <c r="D32" s="39"/>
      <c r="E32" s="39"/>
      <c r="F32" s="40" t="s">
        <v>38</v>
      </c>
      <c r="G32" s="39"/>
      <c r="H32" s="39"/>
      <c r="I32" s="39"/>
      <c r="J32" s="39"/>
      <c r="K32" s="39"/>
      <c r="L32" s="234">
        <v>0.2</v>
      </c>
      <c r="M32" s="235"/>
      <c r="N32" s="235"/>
      <c r="O32" s="235"/>
      <c r="P32" s="39"/>
      <c r="Q32" s="39"/>
      <c r="R32" s="39"/>
      <c r="S32" s="39"/>
      <c r="T32" s="42" t="s">
        <v>37</v>
      </c>
      <c r="U32" s="39"/>
      <c r="V32" s="39"/>
      <c r="W32" s="236">
        <f>ROUND(BA87+SUM(CE91),2)</f>
        <v>0</v>
      </c>
      <c r="X32" s="235"/>
      <c r="Y32" s="235"/>
      <c r="Z32" s="235"/>
      <c r="AA32" s="235"/>
      <c r="AB32" s="235"/>
      <c r="AC32" s="235"/>
      <c r="AD32" s="235"/>
      <c r="AE32" s="235"/>
      <c r="AF32" s="39"/>
      <c r="AG32" s="39"/>
      <c r="AH32" s="39"/>
      <c r="AI32" s="39"/>
      <c r="AJ32" s="39"/>
      <c r="AK32" s="236">
        <f>ROUND(AW87+SUM(BZ91),2)</f>
        <v>0</v>
      </c>
      <c r="AL32" s="235"/>
      <c r="AM32" s="235"/>
      <c r="AN32" s="235"/>
      <c r="AO32" s="235"/>
      <c r="AP32" s="39"/>
      <c r="AQ32" s="43"/>
    </row>
    <row r="33" spans="2:43" s="2" customFormat="1" ht="14.45" hidden="1" customHeight="1">
      <c r="B33" s="38"/>
      <c r="C33" s="39"/>
      <c r="D33" s="39"/>
      <c r="E33" s="39"/>
      <c r="F33" s="40" t="s">
        <v>39</v>
      </c>
      <c r="G33" s="39"/>
      <c r="H33" s="39"/>
      <c r="I33" s="39"/>
      <c r="J33" s="39"/>
      <c r="K33" s="39"/>
      <c r="L33" s="234">
        <v>0.2</v>
      </c>
      <c r="M33" s="235"/>
      <c r="N33" s="235"/>
      <c r="O33" s="235"/>
      <c r="P33" s="39"/>
      <c r="Q33" s="39"/>
      <c r="R33" s="39"/>
      <c r="S33" s="39"/>
      <c r="T33" s="42" t="s">
        <v>37</v>
      </c>
      <c r="U33" s="39"/>
      <c r="V33" s="39"/>
      <c r="W33" s="236">
        <f>ROUND(BB87+SUM(CF91),2)</f>
        <v>0</v>
      </c>
      <c r="X33" s="235"/>
      <c r="Y33" s="235"/>
      <c r="Z33" s="235"/>
      <c r="AA33" s="235"/>
      <c r="AB33" s="235"/>
      <c r="AC33" s="235"/>
      <c r="AD33" s="235"/>
      <c r="AE33" s="235"/>
      <c r="AF33" s="39"/>
      <c r="AG33" s="39"/>
      <c r="AH33" s="39"/>
      <c r="AI33" s="39"/>
      <c r="AJ33" s="39"/>
      <c r="AK33" s="236">
        <v>0</v>
      </c>
      <c r="AL33" s="235"/>
      <c r="AM33" s="235"/>
      <c r="AN33" s="235"/>
      <c r="AO33" s="235"/>
      <c r="AP33" s="39"/>
      <c r="AQ33" s="43"/>
    </row>
    <row r="34" spans="2:43" s="2" customFormat="1" ht="14.45" hidden="1" customHeight="1">
      <c r="B34" s="38"/>
      <c r="C34" s="39"/>
      <c r="D34" s="39"/>
      <c r="E34" s="39"/>
      <c r="F34" s="40" t="s">
        <v>40</v>
      </c>
      <c r="G34" s="39"/>
      <c r="H34" s="39"/>
      <c r="I34" s="39"/>
      <c r="J34" s="39"/>
      <c r="K34" s="39"/>
      <c r="L34" s="234">
        <v>0.2</v>
      </c>
      <c r="M34" s="235"/>
      <c r="N34" s="235"/>
      <c r="O34" s="235"/>
      <c r="P34" s="39"/>
      <c r="Q34" s="39"/>
      <c r="R34" s="39"/>
      <c r="S34" s="39"/>
      <c r="T34" s="42" t="s">
        <v>37</v>
      </c>
      <c r="U34" s="39"/>
      <c r="V34" s="39"/>
      <c r="W34" s="236">
        <f>ROUND(BC87+SUM(CG91),2)</f>
        <v>0</v>
      </c>
      <c r="X34" s="235"/>
      <c r="Y34" s="235"/>
      <c r="Z34" s="235"/>
      <c r="AA34" s="235"/>
      <c r="AB34" s="235"/>
      <c r="AC34" s="235"/>
      <c r="AD34" s="235"/>
      <c r="AE34" s="235"/>
      <c r="AF34" s="39"/>
      <c r="AG34" s="39"/>
      <c r="AH34" s="39"/>
      <c r="AI34" s="39"/>
      <c r="AJ34" s="39"/>
      <c r="AK34" s="236">
        <v>0</v>
      </c>
      <c r="AL34" s="235"/>
      <c r="AM34" s="235"/>
      <c r="AN34" s="235"/>
      <c r="AO34" s="235"/>
      <c r="AP34" s="39"/>
      <c r="AQ34" s="43"/>
    </row>
    <row r="35" spans="2:43" s="2" customFormat="1" ht="14.45" hidden="1" customHeight="1">
      <c r="B35" s="38"/>
      <c r="C35" s="39"/>
      <c r="D35" s="39"/>
      <c r="E35" s="39"/>
      <c r="F35" s="40" t="s">
        <v>41</v>
      </c>
      <c r="G35" s="39"/>
      <c r="H35" s="39"/>
      <c r="I35" s="39"/>
      <c r="J35" s="39"/>
      <c r="K35" s="39"/>
      <c r="L35" s="234">
        <v>0</v>
      </c>
      <c r="M35" s="235"/>
      <c r="N35" s="235"/>
      <c r="O35" s="235"/>
      <c r="P35" s="39"/>
      <c r="Q35" s="39"/>
      <c r="R35" s="39"/>
      <c r="S35" s="39"/>
      <c r="T35" s="42" t="s">
        <v>37</v>
      </c>
      <c r="U35" s="39"/>
      <c r="V35" s="39"/>
      <c r="W35" s="236">
        <f>ROUND(BD87+SUM(CH91),2)</f>
        <v>0</v>
      </c>
      <c r="X35" s="235"/>
      <c r="Y35" s="235"/>
      <c r="Z35" s="235"/>
      <c r="AA35" s="235"/>
      <c r="AB35" s="235"/>
      <c r="AC35" s="235"/>
      <c r="AD35" s="235"/>
      <c r="AE35" s="235"/>
      <c r="AF35" s="39"/>
      <c r="AG35" s="39"/>
      <c r="AH35" s="39"/>
      <c r="AI35" s="39"/>
      <c r="AJ35" s="39"/>
      <c r="AK35" s="236">
        <v>0</v>
      </c>
      <c r="AL35" s="235"/>
      <c r="AM35" s="235"/>
      <c r="AN35" s="235"/>
      <c r="AO35" s="235"/>
      <c r="AP35" s="39"/>
      <c r="AQ35" s="43"/>
    </row>
    <row r="36" spans="2:43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2:43" s="1" customFormat="1" ht="25.9" customHeight="1">
      <c r="B37" s="33"/>
      <c r="C37" s="44"/>
      <c r="D37" s="45" t="s">
        <v>42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 t="s">
        <v>43</v>
      </c>
      <c r="U37" s="46"/>
      <c r="V37" s="46"/>
      <c r="W37" s="46"/>
      <c r="X37" s="226" t="s">
        <v>44</v>
      </c>
      <c r="Y37" s="227"/>
      <c r="Z37" s="227"/>
      <c r="AA37" s="227"/>
      <c r="AB37" s="227"/>
      <c r="AC37" s="46"/>
      <c r="AD37" s="46"/>
      <c r="AE37" s="46"/>
      <c r="AF37" s="46"/>
      <c r="AG37" s="46"/>
      <c r="AH37" s="46"/>
      <c r="AI37" s="46"/>
      <c r="AJ37" s="46"/>
      <c r="AK37" s="228">
        <f>SUM(AK29:AK35)</f>
        <v>0</v>
      </c>
      <c r="AL37" s="227"/>
      <c r="AM37" s="227"/>
      <c r="AN37" s="227"/>
      <c r="AO37" s="229"/>
      <c r="AP37" s="44"/>
      <c r="AQ37" s="35"/>
    </row>
    <row r="38" spans="2:43" s="1" customFormat="1" ht="14.4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spans="2:43">
      <c r="B39" s="23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4"/>
    </row>
    <row r="40" spans="2:43">
      <c r="B40" s="23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4"/>
    </row>
    <row r="41" spans="2:43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4"/>
    </row>
    <row r="42" spans="2:43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4"/>
    </row>
    <row r="43" spans="2:43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4"/>
    </row>
    <row r="44" spans="2:43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4"/>
    </row>
    <row r="45" spans="2:43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4"/>
    </row>
    <row r="46" spans="2:43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4"/>
    </row>
    <row r="47" spans="2:43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4"/>
    </row>
    <row r="48" spans="2:43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4"/>
    </row>
    <row r="49" spans="2:43" s="1" customFormat="1" ht="15">
      <c r="B49" s="33"/>
      <c r="C49" s="34"/>
      <c r="D49" s="48" t="s">
        <v>45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  <c r="AA49" s="34"/>
      <c r="AB49" s="34"/>
      <c r="AC49" s="48" t="s">
        <v>46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50"/>
      <c r="AP49" s="34"/>
      <c r="AQ49" s="35"/>
    </row>
    <row r="50" spans="2:43">
      <c r="B50" s="23"/>
      <c r="C50" s="26"/>
      <c r="D50" s="51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52"/>
      <c r="AA50" s="26"/>
      <c r="AB50" s="26"/>
      <c r="AC50" s="51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52"/>
      <c r="AP50" s="26"/>
      <c r="AQ50" s="24"/>
    </row>
    <row r="51" spans="2:43">
      <c r="B51" s="23"/>
      <c r="C51" s="26"/>
      <c r="D51" s="51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52"/>
      <c r="AA51" s="26"/>
      <c r="AB51" s="26"/>
      <c r="AC51" s="51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52"/>
      <c r="AP51" s="26"/>
      <c r="AQ51" s="24"/>
    </row>
    <row r="52" spans="2:43">
      <c r="B52" s="23"/>
      <c r="C52" s="26"/>
      <c r="D52" s="51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52"/>
      <c r="AA52" s="26"/>
      <c r="AB52" s="26"/>
      <c r="AC52" s="51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52"/>
      <c r="AP52" s="26"/>
      <c r="AQ52" s="24"/>
    </row>
    <row r="53" spans="2:43">
      <c r="B53" s="23"/>
      <c r="C53" s="26"/>
      <c r="D53" s="51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52"/>
      <c r="AA53" s="26"/>
      <c r="AB53" s="26"/>
      <c r="AC53" s="51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52"/>
      <c r="AP53" s="26"/>
      <c r="AQ53" s="24"/>
    </row>
    <row r="54" spans="2:43">
      <c r="B54" s="23"/>
      <c r="C54" s="26"/>
      <c r="D54" s="51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52"/>
      <c r="AA54" s="26"/>
      <c r="AB54" s="26"/>
      <c r="AC54" s="51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52"/>
      <c r="AP54" s="26"/>
      <c r="AQ54" s="24"/>
    </row>
    <row r="55" spans="2:43">
      <c r="B55" s="23"/>
      <c r="C55" s="26"/>
      <c r="D55" s="51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52"/>
      <c r="AA55" s="26"/>
      <c r="AB55" s="26"/>
      <c r="AC55" s="51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52"/>
      <c r="AP55" s="26"/>
      <c r="AQ55" s="24"/>
    </row>
    <row r="56" spans="2:43">
      <c r="B56" s="23"/>
      <c r="C56" s="26"/>
      <c r="D56" s="51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52"/>
      <c r="AA56" s="26"/>
      <c r="AB56" s="26"/>
      <c r="AC56" s="51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52"/>
      <c r="AP56" s="26"/>
      <c r="AQ56" s="24"/>
    </row>
    <row r="57" spans="2:43">
      <c r="B57" s="23"/>
      <c r="C57" s="26"/>
      <c r="D57" s="51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52"/>
      <c r="AA57" s="26"/>
      <c r="AB57" s="26"/>
      <c r="AC57" s="51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52"/>
      <c r="AP57" s="26"/>
      <c r="AQ57" s="24"/>
    </row>
    <row r="58" spans="2:43" s="1" customFormat="1" ht="15">
      <c r="B58" s="33"/>
      <c r="C58" s="34"/>
      <c r="D58" s="53" t="s">
        <v>47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 t="s">
        <v>48</v>
      </c>
      <c r="S58" s="54"/>
      <c r="T58" s="54"/>
      <c r="U58" s="54"/>
      <c r="V58" s="54"/>
      <c r="W58" s="54"/>
      <c r="X58" s="54"/>
      <c r="Y58" s="54"/>
      <c r="Z58" s="56"/>
      <c r="AA58" s="34"/>
      <c r="AB58" s="34"/>
      <c r="AC58" s="53" t="s">
        <v>47</v>
      </c>
      <c r="AD58" s="54"/>
      <c r="AE58" s="54"/>
      <c r="AF58" s="54"/>
      <c r="AG58" s="54"/>
      <c r="AH58" s="54"/>
      <c r="AI58" s="54"/>
      <c r="AJ58" s="54"/>
      <c r="AK58" s="54"/>
      <c r="AL58" s="54"/>
      <c r="AM58" s="55" t="s">
        <v>48</v>
      </c>
      <c r="AN58" s="54"/>
      <c r="AO58" s="56"/>
      <c r="AP58" s="34"/>
      <c r="AQ58" s="35"/>
    </row>
    <row r="59" spans="2:43">
      <c r="B59" s="23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4"/>
    </row>
    <row r="60" spans="2:43" s="1" customFormat="1" ht="15">
      <c r="B60" s="33"/>
      <c r="C60" s="34"/>
      <c r="D60" s="48" t="s">
        <v>49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34"/>
      <c r="AB60" s="34"/>
      <c r="AC60" s="48" t="s">
        <v>50</v>
      </c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50"/>
      <c r="AP60" s="34"/>
      <c r="AQ60" s="35"/>
    </row>
    <row r="61" spans="2:43">
      <c r="B61" s="23"/>
      <c r="C61" s="26"/>
      <c r="D61" s="51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52"/>
      <c r="AA61" s="26"/>
      <c r="AB61" s="26"/>
      <c r="AC61" s="51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52"/>
      <c r="AP61" s="26"/>
      <c r="AQ61" s="24"/>
    </row>
    <row r="62" spans="2:43">
      <c r="B62" s="23"/>
      <c r="C62" s="26"/>
      <c r="D62" s="51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52"/>
      <c r="AA62" s="26"/>
      <c r="AB62" s="26"/>
      <c r="AC62" s="51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52"/>
      <c r="AP62" s="26"/>
      <c r="AQ62" s="24"/>
    </row>
    <row r="63" spans="2:43">
      <c r="B63" s="23"/>
      <c r="C63" s="26"/>
      <c r="D63" s="51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52"/>
      <c r="AA63" s="26"/>
      <c r="AB63" s="26"/>
      <c r="AC63" s="51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52"/>
      <c r="AP63" s="26"/>
      <c r="AQ63" s="24"/>
    </row>
    <row r="64" spans="2:43">
      <c r="B64" s="23"/>
      <c r="C64" s="26"/>
      <c r="D64" s="51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52"/>
      <c r="AA64" s="26"/>
      <c r="AB64" s="26"/>
      <c r="AC64" s="51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52"/>
      <c r="AP64" s="26"/>
      <c r="AQ64" s="24"/>
    </row>
    <row r="65" spans="2:43">
      <c r="B65" s="23"/>
      <c r="C65" s="26"/>
      <c r="D65" s="51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52"/>
      <c r="AA65" s="26"/>
      <c r="AB65" s="26"/>
      <c r="AC65" s="51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52"/>
      <c r="AP65" s="26"/>
      <c r="AQ65" s="24"/>
    </row>
    <row r="66" spans="2:43">
      <c r="B66" s="23"/>
      <c r="C66" s="26"/>
      <c r="D66" s="51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52"/>
      <c r="AA66" s="26"/>
      <c r="AB66" s="26"/>
      <c r="AC66" s="51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52"/>
      <c r="AP66" s="26"/>
      <c r="AQ66" s="24"/>
    </row>
    <row r="67" spans="2:43">
      <c r="B67" s="23"/>
      <c r="C67" s="26"/>
      <c r="D67" s="51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52"/>
      <c r="AA67" s="26"/>
      <c r="AB67" s="26"/>
      <c r="AC67" s="51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52"/>
      <c r="AP67" s="26"/>
      <c r="AQ67" s="24"/>
    </row>
    <row r="68" spans="2:43">
      <c r="B68" s="23"/>
      <c r="C68" s="26"/>
      <c r="D68" s="51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52"/>
      <c r="AA68" s="26"/>
      <c r="AB68" s="26"/>
      <c r="AC68" s="51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52"/>
      <c r="AP68" s="26"/>
      <c r="AQ68" s="24"/>
    </row>
    <row r="69" spans="2:43" s="1" customFormat="1" ht="15">
      <c r="B69" s="33"/>
      <c r="C69" s="34"/>
      <c r="D69" s="53" t="s">
        <v>47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 t="s">
        <v>48</v>
      </c>
      <c r="S69" s="54"/>
      <c r="T69" s="54"/>
      <c r="U69" s="54"/>
      <c r="V69" s="54"/>
      <c r="W69" s="54"/>
      <c r="X69" s="54"/>
      <c r="Y69" s="54"/>
      <c r="Z69" s="56"/>
      <c r="AA69" s="34"/>
      <c r="AB69" s="34"/>
      <c r="AC69" s="53" t="s">
        <v>47</v>
      </c>
      <c r="AD69" s="54"/>
      <c r="AE69" s="54"/>
      <c r="AF69" s="54"/>
      <c r="AG69" s="54"/>
      <c r="AH69" s="54"/>
      <c r="AI69" s="54"/>
      <c r="AJ69" s="54"/>
      <c r="AK69" s="54"/>
      <c r="AL69" s="54"/>
      <c r="AM69" s="55" t="s">
        <v>48</v>
      </c>
      <c r="AN69" s="54"/>
      <c r="AO69" s="56"/>
      <c r="AP69" s="34"/>
      <c r="AQ69" s="35"/>
    </row>
    <row r="70" spans="2:43" s="1" customFormat="1" ht="6.95" customHeight="1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5"/>
    </row>
    <row r="71" spans="2:43" s="1" customFormat="1" ht="6.9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9"/>
    </row>
    <row r="75" spans="2:43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2"/>
    </row>
    <row r="76" spans="2:43" s="1" customFormat="1" ht="36.950000000000003" customHeight="1">
      <c r="B76" s="33"/>
      <c r="C76" s="230" t="s">
        <v>51</v>
      </c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35"/>
    </row>
    <row r="77" spans="2:43" s="3" customFormat="1" ht="14.45" customHeight="1">
      <c r="B77" s="63"/>
      <c r="C77" s="30" t="s">
        <v>13</v>
      </c>
      <c r="D77" s="64"/>
      <c r="E77" s="64"/>
      <c r="F77" s="64"/>
      <c r="G77" s="64"/>
      <c r="H77" s="64"/>
      <c r="I77" s="64"/>
      <c r="J77" s="64"/>
      <c r="K77" s="64"/>
      <c r="L77" s="64" t="str">
        <f>K5</f>
        <v>069-05-17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5"/>
    </row>
    <row r="78" spans="2:43" s="4" customFormat="1" ht="36.950000000000003" customHeight="1">
      <c r="B78" s="66"/>
      <c r="C78" s="67" t="s">
        <v>15</v>
      </c>
      <c r="D78" s="68"/>
      <c r="E78" s="68"/>
      <c r="F78" s="68"/>
      <c r="G78" s="68"/>
      <c r="H78" s="68"/>
      <c r="I78" s="68"/>
      <c r="J78" s="68"/>
      <c r="K78" s="68"/>
      <c r="L78" s="232" t="str">
        <f>K6</f>
        <v>Spevnená plocha - zámková dlažba</v>
      </c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68"/>
      <c r="AQ78" s="69"/>
    </row>
    <row r="79" spans="2:43" s="1" customFormat="1" ht="6.9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5"/>
    </row>
    <row r="80" spans="2:43" s="1" customFormat="1" ht="15">
      <c r="B80" s="33"/>
      <c r="C80" s="30" t="s">
        <v>19</v>
      </c>
      <c r="D80" s="34"/>
      <c r="E80" s="34"/>
      <c r="F80" s="34"/>
      <c r="G80" s="34"/>
      <c r="H80" s="34"/>
      <c r="I80" s="34"/>
      <c r="J80" s="34"/>
      <c r="K80" s="34"/>
      <c r="L80" s="70" t="str">
        <f>IF(K8="","",K8)</f>
        <v xml:space="preserve"> 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0" t="s">
        <v>21</v>
      </c>
      <c r="AJ80" s="34"/>
      <c r="AK80" s="34"/>
      <c r="AL80" s="34"/>
      <c r="AM80" s="71" t="str">
        <f>IF(AN8= "","",AN8)</f>
        <v>25. 5. 2017</v>
      </c>
      <c r="AN80" s="34"/>
      <c r="AO80" s="34"/>
      <c r="AP80" s="34"/>
      <c r="AQ80" s="35"/>
    </row>
    <row r="81" spans="1:76" s="1" customFormat="1" ht="6.9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5"/>
    </row>
    <row r="82" spans="1:76" s="1" customFormat="1" ht="15">
      <c r="B82" s="33"/>
      <c r="C82" s="30" t="s">
        <v>23</v>
      </c>
      <c r="D82" s="34"/>
      <c r="E82" s="34"/>
      <c r="F82" s="34"/>
      <c r="G82" s="34"/>
      <c r="H82" s="34"/>
      <c r="I82" s="34"/>
      <c r="J82" s="34"/>
      <c r="K82" s="34"/>
      <c r="L82" s="64" t="str">
        <f>IF(E11= "","",E11)</f>
        <v xml:space="preserve"> 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0" t="s">
        <v>27</v>
      </c>
      <c r="AJ82" s="34"/>
      <c r="AK82" s="34"/>
      <c r="AL82" s="34"/>
      <c r="AM82" s="221" t="str">
        <f>IF(E17="","",E17)</f>
        <v xml:space="preserve"> </v>
      </c>
      <c r="AN82" s="221"/>
      <c r="AO82" s="221"/>
      <c r="AP82" s="221"/>
      <c r="AQ82" s="35"/>
      <c r="AS82" s="217" t="s">
        <v>52</v>
      </c>
      <c r="AT82" s="218"/>
      <c r="AU82" s="49"/>
      <c r="AV82" s="49"/>
      <c r="AW82" s="49"/>
      <c r="AX82" s="49"/>
      <c r="AY82" s="49"/>
      <c r="AZ82" s="49"/>
      <c r="BA82" s="49"/>
      <c r="BB82" s="49"/>
      <c r="BC82" s="49"/>
      <c r="BD82" s="50"/>
    </row>
    <row r="83" spans="1:76" s="1" customFormat="1" ht="15">
      <c r="B83" s="33"/>
      <c r="C83" s="30" t="s">
        <v>26</v>
      </c>
      <c r="D83" s="34"/>
      <c r="E83" s="34"/>
      <c r="F83" s="34"/>
      <c r="G83" s="34"/>
      <c r="H83" s="34"/>
      <c r="I83" s="34"/>
      <c r="J83" s="34"/>
      <c r="K83" s="34"/>
      <c r="L83" s="64" t="str">
        <f>IF(E14="","",E14)</f>
        <v xml:space="preserve"> </v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0" t="s">
        <v>30</v>
      </c>
      <c r="AJ83" s="34"/>
      <c r="AK83" s="34"/>
      <c r="AL83" s="34"/>
      <c r="AM83" s="221" t="str">
        <f>IF(E20="","",E20)</f>
        <v xml:space="preserve"> </v>
      </c>
      <c r="AN83" s="221"/>
      <c r="AO83" s="221"/>
      <c r="AP83" s="221"/>
      <c r="AQ83" s="35"/>
      <c r="AS83" s="219"/>
      <c r="AT83" s="220"/>
      <c r="AU83" s="34"/>
      <c r="AV83" s="34"/>
      <c r="AW83" s="34"/>
      <c r="AX83" s="34"/>
      <c r="AY83" s="34"/>
      <c r="AZ83" s="34"/>
      <c r="BA83" s="34"/>
      <c r="BB83" s="34"/>
      <c r="BC83" s="34"/>
      <c r="BD83" s="72"/>
    </row>
    <row r="84" spans="1:76" s="1" customFormat="1" ht="10.9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5"/>
      <c r="AS84" s="219"/>
      <c r="AT84" s="220"/>
      <c r="AU84" s="34"/>
      <c r="AV84" s="34"/>
      <c r="AW84" s="34"/>
      <c r="AX84" s="34"/>
      <c r="AY84" s="34"/>
      <c r="AZ84" s="34"/>
      <c r="BA84" s="34"/>
      <c r="BB84" s="34"/>
      <c r="BC84" s="34"/>
      <c r="BD84" s="72"/>
    </row>
    <row r="85" spans="1:76" s="1" customFormat="1" ht="29.25" customHeight="1">
      <c r="B85" s="33"/>
      <c r="C85" s="222" t="s">
        <v>53</v>
      </c>
      <c r="D85" s="223"/>
      <c r="E85" s="223"/>
      <c r="F85" s="223"/>
      <c r="G85" s="223"/>
      <c r="H85" s="73"/>
      <c r="I85" s="224" t="s">
        <v>54</v>
      </c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4" t="s">
        <v>55</v>
      </c>
      <c r="AH85" s="223"/>
      <c r="AI85" s="223"/>
      <c r="AJ85" s="223"/>
      <c r="AK85" s="223"/>
      <c r="AL85" s="223"/>
      <c r="AM85" s="223"/>
      <c r="AN85" s="224" t="s">
        <v>56</v>
      </c>
      <c r="AO85" s="223"/>
      <c r="AP85" s="225"/>
      <c r="AQ85" s="35"/>
      <c r="AS85" s="74" t="s">
        <v>57</v>
      </c>
      <c r="AT85" s="75" t="s">
        <v>58</v>
      </c>
      <c r="AU85" s="75" t="s">
        <v>59</v>
      </c>
      <c r="AV85" s="75" t="s">
        <v>60</v>
      </c>
      <c r="AW85" s="75" t="s">
        <v>61</v>
      </c>
      <c r="AX85" s="75" t="s">
        <v>62</v>
      </c>
      <c r="AY85" s="75" t="s">
        <v>63</v>
      </c>
      <c r="AZ85" s="75" t="s">
        <v>64</v>
      </c>
      <c r="BA85" s="75" t="s">
        <v>65</v>
      </c>
      <c r="BB85" s="75" t="s">
        <v>66</v>
      </c>
      <c r="BC85" s="75" t="s">
        <v>67</v>
      </c>
      <c r="BD85" s="76" t="s">
        <v>68</v>
      </c>
    </row>
    <row r="86" spans="1:76" s="1" customFormat="1" ht="10.9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5"/>
      <c r="AS86" s="77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50"/>
    </row>
    <row r="87" spans="1:76" s="4" customFormat="1" ht="32.450000000000003" customHeight="1">
      <c r="B87" s="66"/>
      <c r="C87" s="78" t="s">
        <v>69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216">
        <f>ROUND(AG88,2)</f>
        <v>0</v>
      </c>
      <c r="AH87" s="216"/>
      <c r="AI87" s="216"/>
      <c r="AJ87" s="216"/>
      <c r="AK87" s="216"/>
      <c r="AL87" s="216"/>
      <c r="AM87" s="216"/>
      <c r="AN87" s="205">
        <f>SUM(AG87,AT87)</f>
        <v>0</v>
      </c>
      <c r="AO87" s="205"/>
      <c r="AP87" s="205"/>
      <c r="AQ87" s="69"/>
      <c r="AS87" s="80">
        <f>ROUND(AS88,2)</f>
        <v>0</v>
      </c>
      <c r="AT87" s="81">
        <f>ROUND(SUM(AV87:AW87),2)</f>
        <v>0</v>
      </c>
      <c r="AU87" s="82">
        <f>ROUND(AU88,5)</f>
        <v>141.09119999999999</v>
      </c>
      <c r="AV87" s="81">
        <f>ROUND(AZ87*L31,2)</f>
        <v>0</v>
      </c>
      <c r="AW87" s="81">
        <f>ROUND(BA87*L32,2)</f>
        <v>0</v>
      </c>
      <c r="AX87" s="81">
        <f>ROUND(BB87*L31,2)</f>
        <v>0</v>
      </c>
      <c r="AY87" s="81">
        <f>ROUND(BC87*L32,2)</f>
        <v>0</v>
      </c>
      <c r="AZ87" s="81">
        <f>ROUND(AZ88,2)</f>
        <v>0</v>
      </c>
      <c r="BA87" s="81">
        <f>ROUND(BA88,2)</f>
        <v>0</v>
      </c>
      <c r="BB87" s="81">
        <f>ROUND(BB88,2)</f>
        <v>0</v>
      </c>
      <c r="BC87" s="81">
        <f>ROUND(BC88,2)</f>
        <v>0</v>
      </c>
      <c r="BD87" s="83">
        <f>ROUND(BD88,2)</f>
        <v>0</v>
      </c>
      <c r="BS87" s="84" t="s">
        <v>70</v>
      </c>
      <c r="BT87" s="84" t="s">
        <v>71</v>
      </c>
      <c r="BV87" s="84" t="s">
        <v>72</v>
      </c>
      <c r="BW87" s="84" t="s">
        <v>73</v>
      </c>
      <c r="BX87" s="84" t="s">
        <v>74</v>
      </c>
    </row>
    <row r="88" spans="1:76" s="5" customFormat="1" ht="37.5" customHeight="1">
      <c r="A88" s="85" t="s">
        <v>75</v>
      </c>
      <c r="B88" s="86"/>
      <c r="C88" s="87"/>
      <c r="D88" s="215" t="s">
        <v>14</v>
      </c>
      <c r="E88" s="215"/>
      <c r="F88" s="215"/>
      <c r="G88" s="215"/>
      <c r="H88" s="215"/>
      <c r="I88" s="88"/>
      <c r="J88" s="215" t="s">
        <v>16</v>
      </c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09">
        <f>'069-05-17 - Spevnená ploc...'!M29</f>
        <v>0</v>
      </c>
      <c r="AH88" s="210"/>
      <c r="AI88" s="210"/>
      <c r="AJ88" s="210"/>
      <c r="AK88" s="210"/>
      <c r="AL88" s="210"/>
      <c r="AM88" s="210"/>
      <c r="AN88" s="209">
        <f>SUM(AG88,AT88)</f>
        <v>0</v>
      </c>
      <c r="AO88" s="210"/>
      <c r="AP88" s="210"/>
      <c r="AQ88" s="89"/>
      <c r="AS88" s="90">
        <f>'069-05-17 - Spevnená ploc...'!M27</f>
        <v>0</v>
      </c>
      <c r="AT88" s="91">
        <f>ROUND(SUM(AV88:AW88),2)</f>
        <v>0</v>
      </c>
      <c r="AU88" s="92">
        <f>'069-05-17 - Spevnená ploc...'!W112</f>
        <v>141.09120000000001</v>
      </c>
      <c r="AV88" s="91">
        <f>'069-05-17 - Spevnená ploc...'!M31</f>
        <v>0</v>
      </c>
      <c r="AW88" s="91">
        <f>'069-05-17 - Spevnená ploc...'!M32</f>
        <v>0</v>
      </c>
      <c r="AX88" s="91">
        <f>'069-05-17 - Spevnená ploc...'!M33</f>
        <v>0</v>
      </c>
      <c r="AY88" s="91">
        <f>'069-05-17 - Spevnená ploc...'!M34</f>
        <v>0</v>
      </c>
      <c r="AZ88" s="91">
        <f>'069-05-17 - Spevnená ploc...'!H31</f>
        <v>0</v>
      </c>
      <c r="BA88" s="91">
        <f>'069-05-17 - Spevnená ploc...'!H32</f>
        <v>0</v>
      </c>
      <c r="BB88" s="91">
        <f>'069-05-17 - Spevnená ploc...'!H33</f>
        <v>0</v>
      </c>
      <c r="BC88" s="91">
        <f>'069-05-17 - Spevnená ploc...'!H34</f>
        <v>0</v>
      </c>
      <c r="BD88" s="93">
        <f>'069-05-17 - Spevnená ploc...'!H35</f>
        <v>0</v>
      </c>
      <c r="BT88" s="94" t="s">
        <v>76</v>
      </c>
      <c r="BU88" s="94" t="s">
        <v>77</v>
      </c>
      <c r="BV88" s="94" t="s">
        <v>72</v>
      </c>
      <c r="BW88" s="94" t="s">
        <v>73</v>
      </c>
      <c r="BX88" s="94" t="s">
        <v>74</v>
      </c>
    </row>
    <row r="89" spans="1:76">
      <c r="B89" s="23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4"/>
    </row>
    <row r="90" spans="1:76" s="1" customFormat="1" ht="30" customHeight="1">
      <c r="B90" s="33"/>
      <c r="C90" s="78" t="s">
        <v>78</v>
      </c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205">
        <v>0</v>
      </c>
      <c r="AH90" s="205"/>
      <c r="AI90" s="205"/>
      <c r="AJ90" s="205"/>
      <c r="AK90" s="205"/>
      <c r="AL90" s="205"/>
      <c r="AM90" s="205"/>
      <c r="AN90" s="205">
        <v>0</v>
      </c>
      <c r="AO90" s="205"/>
      <c r="AP90" s="205"/>
      <c r="AQ90" s="35"/>
      <c r="AS90" s="74" t="s">
        <v>79</v>
      </c>
      <c r="AT90" s="75" t="s">
        <v>80</v>
      </c>
      <c r="AU90" s="75" t="s">
        <v>35</v>
      </c>
      <c r="AV90" s="76" t="s">
        <v>58</v>
      </c>
    </row>
    <row r="91" spans="1:76" s="1" customFormat="1" ht="10.9" customHeight="1"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5"/>
      <c r="AS91" s="95"/>
      <c r="AT91" s="54"/>
      <c r="AU91" s="54"/>
      <c r="AV91" s="56"/>
    </row>
    <row r="92" spans="1:76" s="1" customFormat="1" ht="30" customHeight="1">
      <c r="B92" s="33"/>
      <c r="C92" s="96" t="s">
        <v>81</v>
      </c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206">
        <f>ROUND(AG87+AG90,2)</f>
        <v>0</v>
      </c>
      <c r="AH92" s="206"/>
      <c r="AI92" s="206"/>
      <c r="AJ92" s="206"/>
      <c r="AK92" s="206"/>
      <c r="AL92" s="206"/>
      <c r="AM92" s="206"/>
      <c r="AN92" s="206">
        <f>AN87+AN90</f>
        <v>0</v>
      </c>
      <c r="AO92" s="206"/>
      <c r="AP92" s="206"/>
      <c r="AQ92" s="35"/>
    </row>
    <row r="93" spans="1:76" s="1" customFormat="1" ht="6.95" customHeight="1">
      <c r="B93" s="57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9"/>
    </row>
  </sheetData>
  <mergeCells count="45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D88:H88"/>
    <mergeCell ref="J88:AF88"/>
    <mergeCell ref="AG87:AM87"/>
    <mergeCell ref="AN87:AP87"/>
    <mergeCell ref="AS82:AT84"/>
    <mergeCell ref="AM83:AP83"/>
    <mergeCell ref="C85:G85"/>
    <mergeCell ref="I85:AF85"/>
    <mergeCell ref="AG85:AM85"/>
    <mergeCell ref="AN85:AP85"/>
    <mergeCell ref="AG90:AM90"/>
    <mergeCell ref="AN90:AP90"/>
    <mergeCell ref="AG92:AM92"/>
    <mergeCell ref="AN92:AP92"/>
    <mergeCell ref="AR2:BE2"/>
    <mergeCell ref="AN88:AP88"/>
    <mergeCell ref="AG88:AM88"/>
    <mergeCell ref="AK26:AO26"/>
    <mergeCell ref="AK27:AO27"/>
    <mergeCell ref="AK29:AO29"/>
  </mergeCells>
  <hyperlinks>
    <hyperlink ref="K1:S1" location="C2" display="1) Súhrnný list stavby"/>
    <hyperlink ref="W1:AF1" location="C87" display="2) Rekapitulácia objektov"/>
    <hyperlink ref="A88" location="'069-05-17 - Spevnená ploc...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7"/>
  <sheetViews>
    <sheetView showGridLines="0" tabSelected="1" workbookViewId="0">
      <pane ySplit="1" topLeftCell="A142" activePane="bottomLeft" state="frozen"/>
      <selection pane="bottomLeft" activeCell="C103" sqref="C103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41.83203125" customWidth="1"/>
    <col min="7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6" customWidth="1"/>
    <col min="13" max="13" width="8.5" customWidth="1"/>
    <col min="14" max="14" width="6" customWidth="1"/>
    <col min="15" max="15" width="2" customWidth="1"/>
    <col min="16" max="16" width="16.6640625" customWidth="1"/>
    <col min="17" max="17" width="0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98"/>
      <c r="B1" s="13"/>
      <c r="C1" s="13"/>
      <c r="D1" s="14" t="s">
        <v>1</v>
      </c>
      <c r="E1" s="13"/>
      <c r="F1" s="15" t="s">
        <v>82</v>
      </c>
      <c r="G1" s="15"/>
      <c r="H1" s="242" t="s">
        <v>83</v>
      </c>
      <c r="I1" s="242"/>
      <c r="J1" s="242"/>
      <c r="K1" s="242"/>
      <c r="L1" s="15" t="s">
        <v>84</v>
      </c>
      <c r="M1" s="13"/>
      <c r="N1" s="13"/>
      <c r="O1" s="14" t="s">
        <v>85</v>
      </c>
      <c r="P1" s="13"/>
      <c r="Q1" s="13"/>
      <c r="R1" s="13"/>
      <c r="S1" s="15" t="s">
        <v>86</v>
      </c>
      <c r="T1" s="15"/>
      <c r="U1" s="98"/>
      <c r="V1" s="98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237" t="s">
        <v>7</v>
      </c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S2" s="207" t="s">
        <v>8</v>
      </c>
      <c r="T2" s="208"/>
      <c r="U2" s="208"/>
      <c r="V2" s="208"/>
      <c r="W2" s="208"/>
      <c r="X2" s="208"/>
      <c r="Y2" s="208"/>
      <c r="Z2" s="208"/>
      <c r="AA2" s="208"/>
      <c r="AB2" s="208"/>
      <c r="AC2" s="208"/>
      <c r="AT2" s="19" t="s">
        <v>73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71</v>
      </c>
    </row>
    <row r="4" spans="1:66" ht="36.950000000000003" customHeight="1">
      <c r="B4" s="23"/>
      <c r="C4" s="230" t="s">
        <v>175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4"/>
      <c r="T4" s="25" t="s">
        <v>12</v>
      </c>
      <c r="AT4" s="19" t="s">
        <v>6</v>
      </c>
    </row>
    <row r="5" spans="1:66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1:66" s="1" customFormat="1" ht="28.5" customHeight="1">
      <c r="B6" s="33"/>
      <c r="C6" s="34"/>
      <c r="D6" s="172" t="s">
        <v>15</v>
      </c>
      <c r="E6" s="173"/>
      <c r="F6" s="289" t="s">
        <v>171</v>
      </c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34"/>
      <c r="R6" s="35"/>
    </row>
    <row r="7" spans="1:66" s="1" customFormat="1" ht="14.25" hidden="1" customHeight="1">
      <c r="B7" s="33"/>
      <c r="C7" s="34"/>
      <c r="D7" s="174"/>
      <c r="E7" s="173"/>
      <c r="F7" s="174"/>
      <c r="G7" s="173"/>
      <c r="H7" s="173"/>
      <c r="I7" s="173"/>
      <c r="J7" s="173"/>
      <c r="K7" s="173"/>
      <c r="L7" s="173"/>
      <c r="M7" s="174"/>
      <c r="N7" s="173"/>
      <c r="O7" s="174"/>
      <c r="P7" s="173"/>
      <c r="Q7" s="34"/>
      <c r="R7" s="35"/>
    </row>
    <row r="8" spans="1:66" s="1" customFormat="1" ht="14.25" hidden="1" customHeight="1">
      <c r="B8" s="33"/>
      <c r="C8" s="34"/>
      <c r="D8" s="174"/>
      <c r="E8" s="173"/>
      <c r="F8" s="174"/>
      <c r="G8" s="173"/>
      <c r="H8" s="173"/>
      <c r="I8" s="173"/>
      <c r="J8" s="173"/>
      <c r="K8" s="173"/>
      <c r="L8" s="173"/>
      <c r="M8" s="174"/>
      <c r="N8" s="173"/>
      <c r="O8" s="291"/>
      <c r="P8" s="291"/>
      <c r="Q8" s="34"/>
      <c r="R8" s="35"/>
    </row>
    <row r="9" spans="1:66" s="1" customFormat="1" ht="10.5" hidden="1" customHeight="1">
      <c r="B9" s="33"/>
      <c r="C9" s="34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34"/>
      <c r="R9" s="35"/>
    </row>
    <row r="10" spans="1:66" s="1" customFormat="1" ht="14.25" hidden="1" customHeight="1">
      <c r="B10" s="33"/>
      <c r="C10" s="34"/>
      <c r="D10" s="174"/>
      <c r="E10" s="173"/>
      <c r="F10" s="173"/>
      <c r="G10" s="173"/>
      <c r="H10" s="173"/>
      <c r="I10" s="173"/>
      <c r="J10" s="173"/>
      <c r="K10" s="173"/>
      <c r="L10" s="173"/>
      <c r="M10" s="174"/>
      <c r="N10" s="173"/>
      <c r="O10" s="292"/>
      <c r="P10" s="292"/>
      <c r="Q10" s="34"/>
      <c r="R10" s="35"/>
    </row>
    <row r="11" spans="1:66" s="1" customFormat="1" ht="18" hidden="1" customHeight="1">
      <c r="B11" s="33"/>
      <c r="C11" s="34"/>
      <c r="D11" s="173"/>
      <c r="E11" s="174"/>
      <c r="F11" s="173"/>
      <c r="G11" s="173"/>
      <c r="H11" s="173"/>
      <c r="I11" s="173"/>
      <c r="J11" s="173"/>
      <c r="K11" s="173"/>
      <c r="L11" s="173"/>
      <c r="M11" s="174"/>
      <c r="N11" s="173"/>
      <c r="O11" s="292"/>
      <c r="P11" s="292"/>
      <c r="Q11" s="34"/>
      <c r="R11" s="35"/>
    </row>
    <row r="12" spans="1:66" s="1" customFormat="1" ht="6.95" customHeight="1">
      <c r="B12" s="33"/>
      <c r="C12" s="34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34"/>
      <c r="R12" s="35"/>
    </row>
    <row r="13" spans="1:66" s="1" customFormat="1" ht="14.45" customHeight="1">
      <c r="B13" s="33"/>
      <c r="C13" s="34"/>
      <c r="D13" s="174" t="s">
        <v>26</v>
      </c>
      <c r="E13" s="173"/>
      <c r="F13" s="173"/>
      <c r="G13" s="173"/>
      <c r="H13" s="173"/>
      <c r="I13" s="173"/>
      <c r="J13" s="173"/>
      <c r="K13" s="173"/>
      <c r="L13" s="173"/>
      <c r="M13" s="174"/>
      <c r="N13" s="173"/>
      <c r="O13" s="292" t="str">
        <f>IF('Rekapitulácia stavby'!AN13="","",'Rekapitulácia stavby'!AN13)</f>
        <v/>
      </c>
      <c r="P13" s="292"/>
      <c r="Q13" s="34"/>
      <c r="R13" s="35"/>
    </row>
    <row r="14" spans="1:66" s="1" customFormat="1" ht="18" customHeight="1">
      <c r="B14" s="33"/>
      <c r="C14" s="34"/>
      <c r="D14" s="173"/>
      <c r="E14" s="174" t="str">
        <f>IF('Rekapitulácia stavby'!E14="","",'Rekapitulácia stavby'!E14)</f>
        <v xml:space="preserve"> </v>
      </c>
      <c r="F14" s="173"/>
      <c r="G14" s="173"/>
      <c r="H14" s="173"/>
      <c r="I14" s="173"/>
      <c r="J14" s="173"/>
      <c r="K14" s="173"/>
      <c r="L14" s="173"/>
      <c r="M14" s="174"/>
      <c r="N14" s="173"/>
      <c r="O14" s="292" t="str">
        <f>IF('Rekapitulácia stavby'!AN14="","",'Rekapitulácia stavby'!AN14)</f>
        <v/>
      </c>
      <c r="P14" s="292"/>
      <c r="Q14" s="34"/>
      <c r="R14" s="35"/>
    </row>
    <row r="15" spans="1:66" s="1" customFormat="1" ht="6.95" customHeight="1">
      <c r="B15" s="33"/>
      <c r="C15" s="34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34"/>
      <c r="R15" s="35"/>
    </row>
    <row r="16" spans="1:66" s="1" customFormat="1" ht="14.45" customHeight="1">
      <c r="B16" s="33"/>
      <c r="C16" s="34"/>
      <c r="D16" s="174" t="s">
        <v>172</v>
      </c>
      <c r="E16" s="173"/>
      <c r="F16" s="173"/>
      <c r="G16" s="173"/>
      <c r="H16" s="173"/>
      <c r="I16" s="173"/>
      <c r="J16" s="173"/>
      <c r="K16" s="173"/>
      <c r="L16" s="173"/>
      <c r="M16" s="174"/>
      <c r="N16" s="173"/>
      <c r="O16" s="292" t="str">
        <f>IF('Rekapitulácia stavby'!AN16="","",'Rekapitulácia stavby'!AN16)</f>
        <v/>
      </c>
      <c r="P16" s="292"/>
      <c r="Q16" s="34"/>
      <c r="R16" s="35"/>
    </row>
    <row r="17" spans="2:18" s="1" customFormat="1" ht="5.25" customHeight="1">
      <c r="B17" s="33"/>
      <c r="C17" s="34"/>
      <c r="D17" s="34"/>
      <c r="E17" s="28" t="str">
        <f>IF('Rekapitulácia stavby'!E17="","",'Rekapitulácia stavby'!E17)</f>
        <v xml:space="preserve"> </v>
      </c>
      <c r="F17" s="34"/>
      <c r="G17" s="34"/>
      <c r="H17" s="34"/>
      <c r="I17" s="34"/>
      <c r="J17" s="34"/>
      <c r="K17" s="34"/>
      <c r="L17" s="34"/>
      <c r="M17" s="30"/>
      <c r="N17" s="34"/>
      <c r="O17" s="239" t="str">
        <f>IF('Rekapitulácia stavby'!AN17="","",'Rekapitulácia stavby'!AN17)</f>
        <v/>
      </c>
      <c r="P17" s="239"/>
      <c r="Q17" s="34"/>
      <c r="R17" s="35"/>
    </row>
    <row r="18" spans="2:18" s="1" customFormat="1" ht="6.75" hidden="1" customHeight="1"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5"/>
    </row>
    <row r="19" spans="2:18" s="1" customFormat="1" ht="14.25" hidden="1" customHeight="1">
      <c r="B19" s="33"/>
      <c r="C19" s="34"/>
      <c r="D19" s="30"/>
      <c r="E19" s="34"/>
      <c r="F19" s="34"/>
      <c r="G19" s="34"/>
      <c r="H19" s="34"/>
      <c r="I19" s="34"/>
      <c r="J19" s="34"/>
      <c r="K19" s="34"/>
      <c r="L19" s="34"/>
      <c r="M19" s="30"/>
      <c r="N19" s="34"/>
      <c r="O19" s="239" t="str">
        <f>IF('Rekapitulácia stavby'!AN19="","",'Rekapitulácia stavby'!AN19)</f>
        <v/>
      </c>
      <c r="P19" s="239"/>
      <c r="Q19" s="34"/>
      <c r="R19" s="35"/>
    </row>
    <row r="20" spans="2:18" s="1" customFormat="1" ht="18" hidden="1" customHeight="1">
      <c r="B20" s="33"/>
      <c r="C20" s="34"/>
      <c r="D20" s="34"/>
      <c r="E20" s="28" t="str">
        <f>IF('Rekapitulácia stavby'!E20="","",'Rekapitulácia stavby'!E20)</f>
        <v xml:space="preserve"> </v>
      </c>
      <c r="F20" s="34"/>
      <c r="G20" s="34"/>
      <c r="H20" s="34"/>
      <c r="I20" s="34"/>
      <c r="J20" s="34"/>
      <c r="K20" s="34"/>
      <c r="L20" s="34"/>
      <c r="M20" s="30"/>
      <c r="N20" s="34"/>
      <c r="O20" s="239" t="str">
        <f>IF('Rekapitulácia stavby'!AN20="","",'Rekapitulácia stavby'!AN20)</f>
        <v/>
      </c>
      <c r="P20" s="239"/>
      <c r="Q20" s="34"/>
      <c r="R20" s="35"/>
    </row>
    <row r="21" spans="2:18" s="1" customFormat="1" ht="6.75" hidden="1" customHeight="1"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</row>
    <row r="22" spans="2:18" s="1" customFormat="1" ht="14.25" hidden="1" customHeight="1">
      <c r="B22" s="33"/>
      <c r="C22" s="34"/>
      <c r="D22" s="30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22.5" hidden="1" customHeight="1">
      <c r="B23" s="33"/>
      <c r="C23" s="34"/>
      <c r="D23" s="34"/>
      <c r="E23" s="241" t="s">
        <v>5</v>
      </c>
      <c r="F23" s="241"/>
      <c r="G23" s="241"/>
      <c r="H23" s="241"/>
      <c r="I23" s="241"/>
      <c r="J23" s="241"/>
      <c r="K23" s="241"/>
      <c r="L23" s="241"/>
      <c r="M23" s="34"/>
      <c r="N23" s="34"/>
      <c r="O23" s="34"/>
      <c r="P23" s="34"/>
      <c r="Q23" s="34"/>
      <c r="R23" s="35"/>
    </row>
    <row r="24" spans="2:18" s="1" customFormat="1" ht="6.9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34"/>
      <c r="R25" s="35"/>
    </row>
    <row r="26" spans="2:18" s="1" customFormat="1" ht="14.45" customHeight="1">
      <c r="B26" s="33"/>
      <c r="C26" s="34"/>
      <c r="D26" s="175" t="s">
        <v>173</v>
      </c>
      <c r="E26" s="34"/>
      <c r="F26" s="34"/>
      <c r="G26" s="34"/>
      <c r="H26" s="34"/>
      <c r="I26" s="34"/>
      <c r="J26" s="34"/>
      <c r="K26" s="34"/>
      <c r="L26" s="34"/>
      <c r="M26" s="211"/>
      <c r="N26" s="211"/>
      <c r="O26" s="211"/>
      <c r="P26" s="211"/>
      <c r="Q26" s="34"/>
      <c r="R26" s="35"/>
    </row>
    <row r="27" spans="2:18" s="1" customFormat="1" ht="14.25" hidden="1" customHeight="1">
      <c r="B27" s="33"/>
      <c r="C27" s="34"/>
      <c r="D27" s="32"/>
      <c r="E27" s="34"/>
      <c r="F27" s="34"/>
      <c r="G27" s="34"/>
      <c r="H27" s="34"/>
      <c r="I27" s="34"/>
      <c r="J27" s="34"/>
      <c r="K27" s="34"/>
      <c r="L27" s="34"/>
      <c r="M27" s="211"/>
      <c r="N27" s="211"/>
      <c r="O27" s="211"/>
      <c r="P27" s="211"/>
      <c r="Q27" s="34"/>
      <c r="R27" s="35"/>
    </row>
    <row r="28" spans="2:18" s="1" customFormat="1" ht="6.75" hidden="1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5"/>
    </row>
    <row r="29" spans="2:18" s="1" customFormat="1" ht="24.75" hidden="1" customHeight="1">
      <c r="B29" s="33"/>
      <c r="C29" s="34"/>
      <c r="D29" s="99"/>
      <c r="E29" s="34"/>
      <c r="F29" s="34"/>
      <c r="G29" s="34"/>
      <c r="H29" s="34"/>
      <c r="I29" s="34"/>
      <c r="J29" s="34"/>
      <c r="K29" s="34"/>
      <c r="L29" s="34"/>
      <c r="M29" s="288"/>
      <c r="N29" s="260"/>
      <c r="O29" s="260"/>
      <c r="P29" s="260"/>
      <c r="Q29" s="34"/>
      <c r="R29" s="35"/>
    </row>
    <row r="30" spans="2:18" s="1" customFormat="1" ht="6.95" customHeight="1">
      <c r="B30" s="33"/>
      <c r="C30" s="34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34"/>
      <c r="R30" s="35"/>
    </row>
    <row r="31" spans="2:18" s="1" customFormat="1" ht="14.45" customHeight="1">
      <c r="B31" s="33"/>
      <c r="C31" s="34"/>
      <c r="D31" s="175"/>
      <c r="E31" s="175"/>
      <c r="F31" s="176"/>
      <c r="G31" s="177"/>
      <c r="H31" s="283"/>
      <c r="I31" s="284"/>
      <c r="J31" s="284"/>
      <c r="K31" s="178"/>
      <c r="L31" s="178"/>
      <c r="M31" s="283"/>
      <c r="N31" s="284"/>
      <c r="O31" s="284"/>
      <c r="P31" s="284"/>
      <c r="Q31" s="34"/>
      <c r="R31" s="35"/>
    </row>
    <row r="32" spans="2:18" s="1" customFormat="1" ht="14.45" customHeight="1">
      <c r="B32" s="33"/>
      <c r="C32" s="34"/>
      <c r="D32" s="178"/>
      <c r="E32" s="175" t="s">
        <v>174</v>
      </c>
      <c r="F32" s="176"/>
      <c r="G32" s="177"/>
      <c r="H32" s="283"/>
      <c r="I32" s="284"/>
      <c r="J32" s="284"/>
      <c r="K32" s="178"/>
      <c r="L32" s="178"/>
      <c r="M32" s="283"/>
      <c r="N32" s="284"/>
      <c r="O32" s="284"/>
      <c r="P32" s="284"/>
      <c r="Q32" s="34"/>
      <c r="R32" s="35"/>
    </row>
    <row r="33" spans="2:18" s="1" customFormat="1" ht="14.45" hidden="1" customHeight="1">
      <c r="B33" s="33"/>
      <c r="C33" s="34"/>
      <c r="D33" s="34"/>
      <c r="E33" s="40" t="s">
        <v>39</v>
      </c>
      <c r="F33" s="41">
        <v>0.2</v>
      </c>
      <c r="G33" s="100" t="s">
        <v>37</v>
      </c>
      <c r="H33" s="285">
        <f>ROUND((SUM(BG94:BG95)+SUM(BG112:BG146)), 2)</f>
        <v>0</v>
      </c>
      <c r="I33" s="260"/>
      <c r="J33" s="260"/>
      <c r="K33" s="34"/>
      <c r="L33" s="34"/>
      <c r="M33" s="285"/>
      <c r="N33" s="260"/>
      <c r="O33" s="260"/>
      <c r="P33" s="260"/>
      <c r="Q33" s="34"/>
      <c r="R33" s="35"/>
    </row>
    <row r="34" spans="2:18" s="1" customFormat="1" ht="14.45" hidden="1" customHeight="1">
      <c r="B34" s="33"/>
      <c r="C34" s="34"/>
      <c r="D34" s="34"/>
      <c r="E34" s="40" t="s">
        <v>40</v>
      </c>
      <c r="F34" s="41">
        <v>0.2</v>
      </c>
      <c r="G34" s="100" t="s">
        <v>37</v>
      </c>
      <c r="H34" s="285">
        <f>ROUND((SUM(BH94:BH95)+SUM(BH112:BH146)), 2)</f>
        <v>0</v>
      </c>
      <c r="I34" s="260"/>
      <c r="J34" s="260"/>
      <c r="K34" s="34"/>
      <c r="L34" s="34"/>
      <c r="M34" s="285"/>
      <c r="N34" s="260"/>
      <c r="O34" s="260"/>
      <c r="P34" s="260"/>
      <c r="Q34" s="34"/>
      <c r="R34" s="35"/>
    </row>
    <row r="35" spans="2:18" s="1" customFormat="1" ht="14.45" hidden="1" customHeight="1">
      <c r="B35" s="33"/>
      <c r="C35" s="34"/>
      <c r="D35" s="34"/>
      <c r="E35" s="40" t="s">
        <v>41</v>
      </c>
      <c r="F35" s="41">
        <v>0</v>
      </c>
      <c r="G35" s="100" t="s">
        <v>37</v>
      </c>
      <c r="H35" s="285">
        <f>ROUND((SUM(BI94:BI95)+SUM(BI112:BI146)), 2)</f>
        <v>0</v>
      </c>
      <c r="I35" s="260"/>
      <c r="J35" s="260"/>
      <c r="K35" s="34"/>
      <c r="L35" s="34"/>
      <c r="M35" s="285"/>
      <c r="N35" s="260"/>
      <c r="O35" s="260"/>
      <c r="P35" s="260"/>
      <c r="Q35" s="34"/>
      <c r="R35" s="35"/>
    </row>
    <row r="36" spans="2:18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5"/>
    </row>
    <row r="37" spans="2:18" s="1" customFormat="1" ht="25.35" customHeight="1">
      <c r="B37" s="33"/>
      <c r="C37" s="97"/>
      <c r="D37" s="101" t="s">
        <v>42</v>
      </c>
      <c r="E37" s="73"/>
      <c r="F37" s="73"/>
      <c r="G37" s="102" t="s">
        <v>43</v>
      </c>
      <c r="H37" s="103" t="s">
        <v>44</v>
      </c>
      <c r="I37" s="73"/>
      <c r="J37" s="73"/>
      <c r="K37" s="73"/>
      <c r="L37" s="286"/>
      <c r="M37" s="286"/>
      <c r="N37" s="286"/>
      <c r="O37" s="286"/>
      <c r="P37" s="287"/>
      <c r="Q37" s="97"/>
      <c r="R37" s="35"/>
    </row>
    <row r="38" spans="2:18" s="1" customFormat="1" ht="14.4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>
      <c r="B40" s="23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4"/>
    </row>
    <row r="41" spans="2:18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4"/>
    </row>
    <row r="42" spans="2:18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5">
      <c r="B50" s="33"/>
      <c r="C50" s="34"/>
      <c r="D50" s="179"/>
      <c r="E50" s="162"/>
      <c r="F50" s="162"/>
      <c r="G50" s="162"/>
      <c r="H50" s="162"/>
      <c r="I50" s="162"/>
      <c r="J50" s="179"/>
      <c r="K50" s="162"/>
      <c r="L50" s="162"/>
      <c r="M50" s="162"/>
      <c r="N50" s="162"/>
      <c r="O50" s="162"/>
      <c r="P50" s="162"/>
      <c r="Q50" s="34"/>
      <c r="R50" s="35"/>
    </row>
    <row r="51" spans="2:18">
      <c r="B51" s="23"/>
      <c r="C51" s="26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26"/>
      <c r="R51" s="24"/>
    </row>
    <row r="52" spans="2:18">
      <c r="B52" s="23"/>
      <c r="C52" s="26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26"/>
      <c r="R52" s="24"/>
    </row>
    <row r="53" spans="2:18">
      <c r="B53" s="23"/>
      <c r="C53" s="26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26"/>
      <c r="R53" s="24"/>
    </row>
    <row r="54" spans="2:18">
      <c r="B54" s="23"/>
      <c r="C54" s="26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26"/>
      <c r="R54" s="24"/>
    </row>
    <row r="55" spans="2:18">
      <c r="B55" s="23"/>
      <c r="C55" s="26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26"/>
      <c r="R55" s="24"/>
    </row>
    <row r="56" spans="2:18">
      <c r="B56" s="23"/>
      <c r="C56" s="26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26"/>
      <c r="R56" s="24"/>
    </row>
    <row r="57" spans="2:18">
      <c r="B57" s="23"/>
      <c r="C57" s="26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26"/>
      <c r="R57" s="24"/>
    </row>
    <row r="58" spans="2:18">
      <c r="B58" s="23"/>
      <c r="C58" s="26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26"/>
      <c r="R58" s="24"/>
    </row>
    <row r="59" spans="2:18" s="1" customFormat="1" ht="15">
      <c r="B59" s="33"/>
      <c r="C59" s="34"/>
      <c r="D59" s="180"/>
      <c r="E59" s="162"/>
      <c r="F59" s="162"/>
      <c r="G59" s="180"/>
      <c r="H59" s="162"/>
      <c r="I59" s="162"/>
      <c r="J59" s="180"/>
      <c r="K59" s="162"/>
      <c r="L59" s="162"/>
      <c r="M59" s="162"/>
      <c r="N59" s="180"/>
      <c r="O59" s="162"/>
      <c r="P59" s="162"/>
      <c r="Q59" s="34"/>
      <c r="R59" s="35"/>
    </row>
    <row r="60" spans="2:18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5">
      <c r="B61" s="33"/>
      <c r="C61" s="34"/>
      <c r="D61" s="48" t="s">
        <v>49</v>
      </c>
      <c r="E61" s="49"/>
      <c r="F61" s="49"/>
      <c r="G61" s="49"/>
      <c r="H61" s="50"/>
      <c r="I61" s="34"/>
      <c r="J61" s="48" t="s">
        <v>50</v>
      </c>
      <c r="K61" s="49"/>
      <c r="L61" s="49"/>
      <c r="M61" s="49"/>
      <c r="N61" s="49"/>
      <c r="O61" s="49"/>
      <c r="P61" s="50"/>
      <c r="Q61" s="34"/>
      <c r="R61" s="35"/>
    </row>
    <row r="62" spans="2:18">
      <c r="B62" s="23"/>
      <c r="C62" s="26"/>
      <c r="D62" s="51"/>
      <c r="E62" s="26"/>
      <c r="F62" s="26"/>
      <c r="G62" s="26"/>
      <c r="H62" s="52"/>
      <c r="I62" s="26"/>
      <c r="J62" s="51"/>
      <c r="K62" s="26"/>
      <c r="L62" s="26"/>
      <c r="M62" s="26"/>
      <c r="N62" s="26"/>
      <c r="O62" s="26"/>
      <c r="P62" s="52"/>
      <c r="Q62" s="26"/>
      <c r="R62" s="24"/>
    </row>
    <row r="63" spans="2:18">
      <c r="B63" s="23"/>
      <c r="C63" s="26"/>
      <c r="D63" s="51"/>
      <c r="E63" s="26"/>
      <c r="F63" s="26"/>
      <c r="G63" s="26"/>
      <c r="H63" s="52"/>
      <c r="I63" s="26"/>
      <c r="J63" s="51"/>
      <c r="K63" s="26"/>
      <c r="L63" s="26"/>
      <c r="M63" s="26"/>
      <c r="N63" s="26"/>
      <c r="O63" s="26"/>
      <c r="P63" s="52"/>
      <c r="Q63" s="26"/>
      <c r="R63" s="24"/>
    </row>
    <row r="64" spans="2:18">
      <c r="B64" s="23"/>
      <c r="C64" s="26"/>
      <c r="D64" s="51"/>
      <c r="E64" s="26"/>
      <c r="F64" s="26"/>
      <c r="G64" s="26"/>
      <c r="H64" s="52"/>
      <c r="I64" s="26"/>
      <c r="J64" s="51"/>
      <c r="K64" s="26"/>
      <c r="L64" s="26"/>
      <c r="M64" s="26"/>
      <c r="N64" s="26"/>
      <c r="O64" s="26"/>
      <c r="P64" s="52"/>
      <c r="Q64" s="26"/>
      <c r="R64" s="24"/>
    </row>
    <row r="65" spans="2:18">
      <c r="B65" s="23"/>
      <c r="C65" s="26"/>
      <c r="D65" s="51"/>
      <c r="E65" s="26"/>
      <c r="F65" s="26"/>
      <c r="G65" s="26"/>
      <c r="H65" s="52"/>
      <c r="I65" s="26"/>
      <c r="J65" s="51"/>
      <c r="K65" s="26"/>
      <c r="L65" s="26"/>
      <c r="M65" s="26"/>
      <c r="N65" s="26"/>
      <c r="O65" s="26"/>
      <c r="P65" s="52"/>
      <c r="Q65" s="26"/>
      <c r="R65" s="24"/>
    </row>
    <row r="66" spans="2:18">
      <c r="B66" s="23"/>
      <c r="C66" s="26"/>
      <c r="D66" s="51"/>
      <c r="E66" s="26"/>
      <c r="F66" s="26"/>
      <c r="G66" s="26"/>
      <c r="H66" s="52"/>
      <c r="I66" s="26"/>
      <c r="J66" s="51"/>
      <c r="K66" s="26"/>
      <c r="L66" s="26"/>
      <c r="M66" s="26"/>
      <c r="N66" s="26"/>
      <c r="O66" s="26"/>
      <c r="P66" s="52"/>
      <c r="Q66" s="26"/>
      <c r="R66" s="24"/>
    </row>
    <row r="67" spans="2:18">
      <c r="B67" s="23"/>
      <c r="C67" s="26"/>
      <c r="D67" s="51"/>
      <c r="E67" s="26"/>
      <c r="F67" s="26"/>
      <c r="G67" s="26"/>
      <c r="H67" s="52"/>
      <c r="I67" s="26"/>
      <c r="J67" s="51"/>
      <c r="K67" s="26"/>
      <c r="L67" s="26"/>
      <c r="M67" s="26"/>
      <c r="N67" s="26"/>
      <c r="O67" s="26"/>
      <c r="P67" s="52"/>
      <c r="Q67" s="26"/>
      <c r="R67" s="24"/>
    </row>
    <row r="68" spans="2:18">
      <c r="B68" s="23"/>
      <c r="C68" s="26"/>
      <c r="D68" s="51"/>
      <c r="E68" s="26"/>
      <c r="F68" s="26"/>
      <c r="G68" s="26"/>
      <c r="H68" s="52"/>
      <c r="I68" s="26"/>
      <c r="J68" s="51"/>
      <c r="K68" s="26"/>
      <c r="L68" s="26"/>
      <c r="M68" s="26"/>
      <c r="N68" s="26"/>
      <c r="O68" s="26"/>
      <c r="P68" s="52"/>
      <c r="Q68" s="26"/>
      <c r="R68" s="24"/>
    </row>
    <row r="69" spans="2:18">
      <c r="B69" s="23"/>
      <c r="C69" s="26"/>
      <c r="D69" s="51"/>
      <c r="E69" s="26"/>
      <c r="F69" s="26"/>
      <c r="G69" s="26"/>
      <c r="H69" s="52"/>
      <c r="I69" s="26"/>
      <c r="J69" s="51"/>
      <c r="K69" s="26"/>
      <c r="L69" s="26"/>
      <c r="M69" s="26"/>
      <c r="N69" s="26"/>
      <c r="O69" s="26"/>
      <c r="P69" s="52"/>
      <c r="Q69" s="26"/>
      <c r="R69" s="24"/>
    </row>
    <row r="70" spans="2:18" s="1" customFormat="1" ht="15">
      <c r="B70" s="33"/>
      <c r="C70" s="34"/>
      <c r="D70" s="53" t="s">
        <v>47</v>
      </c>
      <c r="E70" s="54"/>
      <c r="F70" s="54"/>
      <c r="G70" s="55" t="s">
        <v>48</v>
      </c>
      <c r="H70" s="56"/>
      <c r="I70" s="34"/>
      <c r="J70" s="53" t="s">
        <v>47</v>
      </c>
      <c r="K70" s="54"/>
      <c r="L70" s="54"/>
      <c r="M70" s="54"/>
      <c r="N70" s="55" t="s">
        <v>48</v>
      </c>
      <c r="O70" s="54"/>
      <c r="P70" s="56"/>
      <c r="Q70" s="34"/>
      <c r="R70" s="35"/>
    </row>
    <row r="71" spans="2:18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950000000000003" customHeight="1">
      <c r="B76" s="33"/>
      <c r="C76" s="230" t="s">
        <v>175</v>
      </c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35"/>
    </row>
    <row r="77" spans="2:18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23.25" customHeight="1">
      <c r="B78" s="33"/>
      <c r="C78" s="181" t="s">
        <v>15</v>
      </c>
      <c r="D78" s="170"/>
      <c r="E78" s="170"/>
      <c r="F78" s="275" t="str">
        <f>F6</f>
        <v>Vybudovanie chodníka , Hlavná ulica Drahovce</v>
      </c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170"/>
      <c r="R78" s="35"/>
    </row>
    <row r="79" spans="2:18" s="1" customFormat="1" ht="6.75" hidden="1" customHeight="1">
      <c r="B79" s="33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35"/>
    </row>
    <row r="80" spans="2:18" s="1" customFormat="1" ht="18" hidden="1" customHeight="1">
      <c r="B80" s="33"/>
      <c r="C80" s="171"/>
      <c r="D80" s="170"/>
      <c r="E80" s="170"/>
      <c r="F80" s="171"/>
      <c r="G80" s="170"/>
      <c r="H80" s="170"/>
      <c r="I80" s="170"/>
      <c r="J80" s="170"/>
      <c r="K80" s="171" t="s">
        <v>21</v>
      </c>
      <c r="L80" s="170"/>
      <c r="M80" s="277" t="str">
        <f>IF(O8="","",O8)</f>
        <v/>
      </c>
      <c r="N80" s="277"/>
      <c r="O80" s="277"/>
      <c r="P80" s="277"/>
      <c r="Q80" s="170"/>
      <c r="R80" s="35"/>
    </row>
    <row r="81" spans="2:47" s="1" customFormat="1" ht="6.75" hidden="1" customHeight="1">
      <c r="B81" s="33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35"/>
    </row>
    <row r="82" spans="2:47" s="1" customFormat="1" ht="18" customHeight="1">
      <c r="B82" s="33"/>
      <c r="C82" s="171" t="s">
        <v>23</v>
      </c>
      <c r="D82" s="170"/>
      <c r="E82" s="170"/>
      <c r="F82" s="171"/>
      <c r="G82" s="170"/>
      <c r="H82" s="170"/>
      <c r="I82" s="170"/>
      <c r="J82" s="170"/>
      <c r="K82" s="171"/>
      <c r="L82" s="170"/>
      <c r="M82" s="278" t="str">
        <f>E17</f>
        <v xml:space="preserve"> </v>
      </c>
      <c r="N82" s="278"/>
      <c r="O82" s="278"/>
      <c r="P82" s="278"/>
      <c r="Q82" s="278"/>
      <c r="R82" s="35"/>
    </row>
    <row r="83" spans="2:47" s="1" customFormat="1" ht="19.5" customHeight="1">
      <c r="B83" s="33"/>
      <c r="C83" s="171" t="s">
        <v>26</v>
      </c>
      <c r="D83" s="170"/>
      <c r="E83" s="170"/>
      <c r="F83" s="171"/>
      <c r="G83" s="170"/>
      <c r="H83" s="170"/>
      <c r="I83" s="170"/>
      <c r="J83" s="170"/>
      <c r="K83" s="171"/>
      <c r="L83" s="170"/>
      <c r="M83" s="278" t="str">
        <f>E20</f>
        <v xml:space="preserve"> </v>
      </c>
      <c r="N83" s="278"/>
      <c r="O83" s="278"/>
      <c r="P83" s="278"/>
      <c r="Q83" s="278"/>
      <c r="R83" s="35"/>
    </row>
    <row r="84" spans="2:47" s="1" customFormat="1" ht="10.35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5"/>
    </row>
    <row r="85" spans="2:47" s="1" customFormat="1" ht="29.25" customHeight="1">
      <c r="B85" s="33"/>
      <c r="C85" s="279" t="s">
        <v>87</v>
      </c>
      <c r="D85" s="280"/>
      <c r="E85" s="280"/>
      <c r="F85" s="280"/>
      <c r="G85" s="280"/>
      <c r="H85" s="182"/>
      <c r="I85" s="182"/>
      <c r="J85" s="182"/>
      <c r="K85" s="182"/>
      <c r="L85" s="182"/>
      <c r="M85" s="182"/>
      <c r="N85" s="279" t="s">
        <v>88</v>
      </c>
      <c r="O85" s="280"/>
      <c r="P85" s="280"/>
      <c r="Q85" s="280"/>
      <c r="R85" s="35"/>
    </row>
    <row r="86" spans="2:47" s="1" customFormat="1" ht="10.3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5"/>
    </row>
    <row r="87" spans="2:47" s="1" customFormat="1" ht="29.25" customHeight="1">
      <c r="B87" s="33"/>
      <c r="C87" s="10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205"/>
      <c r="O87" s="271"/>
      <c r="P87" s="271"/>
      <c r="Q87" s="271"/>
      <c r="R87" s="35"/>
      <c r="AU87" s="19" t="s">
        <v>89</v>
      </c>
    </row>
    <row r="88" spans="2:47" s="6" customFormat="1" ht="24.95" customHeight="1">
      <c r="B88" s="105"/>
      <c r="C88" s="106"/>
      <c r="D88" s="107" t="s">
        <v>90</v>
      </c>
      <c r="E88" s="106"/>
      <c r="F88" s="106"/>
      <c r="G88" s="106"/>
      <c r="H88" s="106"/>
      <c r="I88" s="106"/>
      <c r="J88" s="106"/>
      <c r="K88" s="106"/>
      <c r="L88" s="106"/>
      <c r="M88" s="106"/>
      <c r="N88" s="281"/>
      <c r="O88" s="282"/>
      <c r="P88" s="282"/>
      <c r="Q88" s="282"/>
      <c r="R88" s="108"/>
    </row>
    <row r="89" spans="2:47" s="7" customFormat="1" ht="19.899999999999999" customHeight="1">
      <c r="B89" s="109"/>
      <c r="C89" s="110"/>
      <c r="D89" s="111" t="s">
        <v>91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69"/>
      <c r="O89" s="270"/>
      <c r="P89" s="270"/>
      <c r="Q89" s="270"/>
      <c r="R89" s="112"/>
    </row>
    <row r="90" spans="2:47" s="7" customFormat="1" ht="19.899999999999999" customHeight="1">
      <c r="B90" s="109"/>
      <c r="C90" s="110"/>
      <c r="D90" s="111" t="s">
        <v>92</v>
      </c>
      <c r="E90" s="110"/>
      <c r="F90" s="110"/>
      <c r="G90" s="110"/>
      <c r="H90" s="110"/>
      <c r="I90" s="110"/>
      <c r="J90" s="110"/>
      <c r="K90" s="110"/>
      <c r="L90" s="110"/>
      <c r="M90" s="110"/>
      <c r="N90" s="269"/>
      <c r="O90" s="270"/>
      <c r="P90" s="270"/>
      <c r="Q90" s="270"/>
      <c r="R90" s="112"/>
    </row>
    <row r="91" spans="2:47" s="7" customFormat="1" ht="19.899999999999999" customHeight="1">
      <c r="B91" s="109"/>
      <c r="C91" s="110"/>
      <c r="D91" s="111" t="s">
        <v>93</v>
      </c>
      <c r="E91" s="110"/>
      <c r="F91" s="110"/>
      <c r="G91" s="110"/>
      <c r="H91" s="110"/>
      <c r="I91" s="110"/>
      <c r="J91" s="110"/>
      <c r="K91" s="110"/>
      <c r="L91" s="110"/>
      <c r="M91" s="110"/>
      <c r="N91" s="269"/>
      <c r="O91" s="270"/>
      <c r="P91" s="270"/>
      <c r="Q91" s="270"/>
      <c r="R91" s="112"/>
    </row>
    <row r="92" spans="2:47" s="7" customFormat="1" ht="19.899999999999999" customHeight="1">
      <c r="B92" s="109"/>
      <c r="C92" s="110"/>
      <c r="D92" s="111"/>
      <c r="E92" s="110"/>
      <c r="F92" s="110"/>
      <c r="G92" s="110"/>
      <c r="H92" s="110"/>
      <c r="I92" s="110"/>
      <c r="J92" s="110"/>
      <c r="K92" s="110"/>
      <c r="L92" s="110"/>
      <c r="M92" s="110"/>
      <c r="N92" s="269"/>
      <c r="O92" s="270"/>
      <c r="P92" s="270"/>
      <c r="Q92" s="270"/>
      <c r="R92" s="112"/>
    </row>
    <row r="93" spans="2:47" s="1" customFormat="1" ht="21.75" customHeight="1"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5"/>
    </row>
    <row r="94" spans="2:47" s="1" customFormat="1" ht="29.25" customHeight="1">
      <c r="B94" s="33"/>
      <c r="C94" s="10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271"/>
      <c r="O94" s="272"/>
      <c r="P94" s="272"/>
      <c r="Q94" s="272"/>
      <c r="R94" s="35"/>
      <c r="T94" s="113"/>
      <c r="U94" s="114" t="s">
        <v>35</v>
      </c>
    </row>
    <row r="95" spans="2:47" s="1" customFormat="1" ht="18" customHeight="1"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5"/>
    </row>
    <row r="96" spans="2:47" s="1" customFormat="1" ht="29.25" customHeight="1">
      <c r="B96" s="33"/>
      <c r="C96" s="185"/>
      <c r="D96" s="186"/>
      <c r="E96" s="186"/>
      <c r="F96" s="186"/>
      <c r="G96" s="186"/>
      <c r="H96" s="186"/>
      <c r="I96" s="186"/>
      <c r="J96" s="186"/>
      <c r="K96" s="186"/>
      <c r="L96" s="273"/>
      <c r="M96" s="273"/>
      <c r="N96" s="273"/>
      <c r="O96" s="273"/>
      <c r="P96" s="273"/>
      <c r="Q96" s="273"/>
      <c r="R96" s="35"/>
    </row>
    <row r="97" spans="2:63" s="1" customFormat="1" ht="6.95" customHeight="1"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9"/>
    </row>
    <row r="101" spans="2:63" s="1" customFormat="1" ht="6.95" customHeight="1"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2"/>
    </row>
    <row r="102" spans="2:63" s="1" customFormat="1" ht="36.950000000000003" customHeight="1">
      <c r="B102" s="33"/>
      <c r="C102" s="230" t="s">
        <v>175</v>
      </c>
      <c r="D102" s="260"/>
      <c r="E102" s="260"/>
      <c r="F102" s="260"/>
      <c r="G102" s="260"/>
      <c r="H102" s="260"/>
      <c r="I102" s="260"/>
      <c r="J102" s="260"/>
      <c r="K102" s="260"/>
      <c r="L102" s="260"/>
      <c r="M102" s="260"/>
      <c r="N102" s="260"/>
      <c r="O102" s="260"/>
      <c r="P102" s="260"/>
      <c r="Q102" s="260"/>
      <c r="R102" s="35"/>
    </row>
    <row r="103" spans="2:63" s="1" customFormat="1" ht="6.95" customHeight="1"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5"/>
    </row>
    <row r="104" spans="2:63" s="1" customFormat="1" ht="26.25" customHeight="1">
      <c r="B104" s="33"/>
      <c r="C104" s="67" t="s">
        <v>15</v>
      </c>
      <c r="D104" s="34"/>
      <c r="E104" s="34"/>
      <c r="F104" s="232" t="str">
        <f>F6</f>
        <v>Vybudovanie chodníka , Hlavná ulica Drahovce</v>
      </c>
      <c r="G104" s="260"/>
      <c r="H104" s="260"/>
      <c r="I104" s="260"/>
      <c r="J104" s="260"/>
      <c r="K104" s="260"/>
      <c r="L104" s="260"/>
      <c r="M104" s="260"/>
      <c r="N104" s="260"/>
      <c r="O104" s="260"/>
      <c r="P104" s="260"/>
      <c r="Q104" s="34"/>
      <c r="R104" s="35"/>
    </row>
    <row r="105" spans="2:63" s="1" customFormat="1" ht="6.75" hidden="1" customHeight="1"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5"/>
    </row>
    <row r="106" spans="2:63" s="1" customFormat="1" ht="18" hidden="1" customHeight="1">
      <c r="B106" s="33"/>
      <c r="C106" s="30"/>
      <c r="D106" s="34"/>
      <c r="E106" s="34"/>
      <c r="F106" s="28"/>
      <c r="G106" s="34"/>
      <c r="H106" s="34"/>
      <c r="I106" s="34"/>
      <c r="J106" s="34"/>
      <c r="K106" s="30"/>
      <c r="L106" s="34"/>
      <c r="M106" s="274" t="str">
        <f>IF(O8="","",O8)</f>
        <v/>
      </c>
      <c r="N106" s="274"/>
      <c r="O106" s="274"/>
      <c r="P106" s="274"/>
      <c r="Q106" s="34"/>
      <c r="R106" s="35"/>
    </row>
    <row r="107" spans="2:63" s="1" customFormat="1" ht="6.75" hidden="1" customHeight="1"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5"/>
    </row>
    <row r="108" spans="2:63" s="1" customFormat="1" ht="18.75" customHeight="1">
      <c r="B108" s="33"/>
      <c r="C108" s="30" t="s">
        <v>23</v>
      </c>
      <c r="D108" s="34"/>
      <c r="E108" s="34"/>
      <c r="F108" s="171"/>
      <c r="G108" s="34"/>
      <c r="H108" s="34"/>
      <c r="I108" s="34"/>
      <c r="J108" s="34"/>
      <c r="K108" s="30"/>
      <c r="L108" s="34"/>
      <c r="M108" s="239" t="str">
        <f>E17</f>
        <v xml:space="preserve"> </v>
      </c>
      <c r="N108" s="239"/>
      <c r="O108" s="239"/>
      <c r="P108" s="239"/>
      <c r="Q108" s="239"/>
      <c r="R108" s="35"/>
    </row>
    <row r="109" spans="2:63" s="1" customFormat="1" ht="19.5" customHeight="1">
      <c r="B109" s="33"/>
      <c r="C109" s="30" t="s">
        <v>26</v>
      </c>
      <c r="D109" s="34"/>
      <c r="E109" s="34"/>
      <c r="F109" s="171"/>
      <c r="G109" s="34"/>
      <c r="H109" s="34"/>
      <c r="I109" s="34"/>
      <c r="J109" s="34"/>
      <c r="K109" s="30"/>
      <c r="L109" s="34"/>
      <c r="M109" s="239" t="str">
        <f>E20</f>
        <v xml:space="preserve"> </v>
      </c>
      <c r="N109" s="239"/>
      <c r="O109" s="239"/>
      <c r="P109" s="239"/>
      <c r="Q109" s="239"/>
      <c r="R109" s="35"/>
    </row>
    <row r="110" spans="2:63" s="1" customFormat="1" ht="10.35" customHeight="1"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5"/>
    </row>
    <row r="111" spans="2:63" s="8" customFormat="1" ht="29.25" customHeight="1">
      <c r="B111" s="115"/>
      <c r="C111" s="183" t="s">
        <v>94</v>
      </c>
      <c r="D111" s="183" t="s">
        <v>95</v>
      </c>
      <c r="E111" s="183" t="s">
        <v>53</v>
      </c>
      <c r="F111" s="265" t="s">
        <v>96</v>
      </c>
      <c r="G111" s="265"/>
      <c r="H111" s="265"/>
      <c r="I111" s="265"/>
      <c r="J111" s="183" t="s">
        <v>97</v>
      </c>
      <c r="K111" s="183" t="s">
        <v>98</v>
      </c>
      <c r="L111" s="266" t="s">
        <v>99</v>
      </c>
      <c r="M111" s="266"/>
      <c r="N111" s="265" t="s">
        <v>88</v>
      </c>
      <c r="O111" s="265"/>
      <c r="P111" s="265"/>
      <c r="Q111" s="265"/>
      <c r="R111" s="116"/>
      <c r="T111" s="74" t="s">
        <v>100</v>
      </c>
      <c r="U111" s="75" t="s">
        <v>35</v>
      </c>
      <c r="V111" s="75" t="s">
        <v>101</v>
      </c>
      <c r="W111" s="75" t="s">
        <v>102</v>
      </c>
      <c r="X111" s="75" t="s">
        <v>103</v>
      </c>
      <c r="Y111" s="75" t="s">
        <v>104</v>
      </c>
      <c r="Z111" s="75" t="s">
        <v>105</v>
      </c>
      <c r="AA111" s="76" t="s">
        <v>106</v>
      </c>
    </row>
    <row r="112" spans="2:63" s="1" customFormat="1" ht="29.25" customHeight="1">
      <c r="B112" s="184"/>
      <c r="C112" s="181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245"/>
      <c r="O112" s="246"/>
      <c r="P112" s="246"/>
      <c r="Q112" s="246"/>
      <c r="R112" s="35"/>
      <c r="T112" s="77"/>
      <c r="U112" s="49"/>
      <c r="V112" s="49"/>
      <c r="W112" s="117">
        <f>W113</f>
        <v>141.09120000000001</v>
      </c>
      <c r="X112" s="49"/>
      <c r="Y112" s="117">
        <f>Y113</f>
        <v>53.182079999999999</v>
      </c>
      <c r="Z112" s="49"/>
      <c r="AA112" s="118">
        <f>AA113</f>
        <v>21.15</v>
      </c>
      <c r="AT112" s="19" t="s">
        <v>70</v>
      </c>
      <c r="AU112" s="19" t="s">
        <v>89</v>
      </c>
      <c r="BK112" s="119">
        <f>BK113</f>
        <v>0</v>
      </c>
    </row>
    <row r="113" spans="2:65" s="9" customFormat="1" ht="37.35" customHeight="1">
      <c r="B113" s="120"/>
      <c r="C113" s="203"/>
      <c r="D113" s="204" t="s">
        <v>90</v>
      </c>
      <c r="E113" s="204"/>
      <c r="F113" s="204"/>
      <c r="G113" s="204"/>
      <c r="H113" s="204"/>
      <c r="I113" s="204"/>
      <c r="J113" s="204"/>
      <c r="K113" s="204"/>
      <c r="L113" s="204"/>
      <c r="M113" s="204"/>
      <c r="N113" s="245"/>
      <c r="O113" s="246"/>
      <c r="P113" s="246"/>
      <c r="Q113" s="246"/>
      <c r="R113" s="122"/>
      <c r="T113" s="123"/>
      <c r="U113" s="121"/>
      <c r="V113" s="121"/>
      <c r="W113" s="124">
        <f>W114+W127+W133+W145</f>
        <v>141.09120000000001</v>
      </c>
      <c r="X113" s="121"/>
      <c r="Y113" s="124">
        <f>Y114+Y127+Y133+Y145</f>
        <v>53.182079999999999</v>
      </c>
      <c r="Z113" s="121"/>
      <c r="AA113" s="125">
        <f>AA114+AA127+AA133+AA145</f>
        <v>21.15</v>
      </c>
      <c r="AR113" s="126" t="s">
        <v>76</v>
      </c>
      <c r="AT113" s="127" t="s">
        <v>70</v>
      </c>
      <c r="AU113" s="127" t="s">
        <v>71</v>
      </c>
      <c r="AY113" s="126" t="s">
        <v>107</v>
      </c>
      <c r="BK113" s="128">
        <f>BK114+BK127+BK133+BK145</f>
        <v>0</v>
      </c>
    </row>
    <row r="114" spans="2:65" s="9" customFormat="1" ht="18" customHeight="1">
      <c r="B114" s="120"/>
      <c r="C114" s="121"/>
      <c r="D114" s="202" t="s">
        <v>91</v>
      </c>
      <c r="E114" s="202"/>
      <c r="F114" s="202"/>
      <c r="G114" s="202"/>
      <c r="H114" s="202"/>
      <c r="I114" s="202"/>
      <c r="J114" s="202"/>
      <c r="K114" s="202"/>
      <c r="L114" s="202"/>
      <c r="M114" s="202"/>
      <c r="N114" s="247"/>
      <c r="O114" s="248"/>
      <c r="P114" s="248"/>
      <c r="Q114" s="248"/>
      <c r="R114" s="122"/>
      <c r="T114" s="123"/>
      <c r="U114" s="121"/>
      <c r="V114" s="121"/>
      <c r="W114" s="124">
        <f>SUM(W115:W126)</f>
        <v>55.034999999999997</v>
      </c>
      <c r="X114" s="121"/>
      <c r="Y114" s="124">
        <f>SUM(Y115:Y126)</f>
        <v>0</v>
      </c>
      <c r="Z114" s="121"/>
      <c r="AA114" s="125">
        <f>SUM(AA115:AA126)</f>
        <v>21.15</v>
      </c>
      <c r="AR114" s="126" t="s">
        <v>76</v>
      </c>
      <c r="AT114" s="127" t="s">
        <v>70</v>
      </c>
      <c r="AU114" s="127" t="s">
        <v>76</v>
      </c>
      <c r="AY114" s="126" t="s">
        <v>107</v>
      </c>
      <c r="BK114" s="128">
        <f>SUM(BK115:BK126)</f>
        <v>0</v>
      </c>
    </row>
    <row r="115" spans="2:65" s="1" customFormat="1" ht="28.5" hidden="1" customHeight="1">
      <c r="B115" s="129"/>
      <c r="C115" s="130"/>
      <c r="D115" s="130"/>
      <c r="E115" s="131"/>
      <c r="F115" s="243"/>
      <c r="G115" s="243"/>
      <c r="H115" s="243"/>
      <c r="I115" s="243"/>
      <c r="J115" s="132"/>
      <c r="K115" s="133"/>
      <c r="L115" s="244"/>
      <c r="M115" s="244"/>
      <c r="N115" s="244"/>
      <c r="O115" s="244"/>
      <c r="P115" s="244"/>
      <c r="Q115" s="244"/>
      <c r="R115" s="134"/>
      <c r="T115" s="135" t="s">
        <v>5</v>
      </c>
      <c r="U115" s="42" t="s">
        <v>38</v>
      </c>
      <c r="V115" s="136">
        <v>1.169</v>
      </c>
      <c r="W115" s="136">
        <f>V115*K115</f>
        <v>0</v>
      </c>
      <c r="X115" s="136">
        <v>0</v>
      </c>
      <c r="Y115" s="136">
        <f>X115*K115</f>
        <v>0</v>
      </c>
      <c r="Z115" s="136">
        <v>0.22500000000000001</v>
      </c>
      <c r="AA115" s="137">
        <f>Z115*K115</f>
        <v>0</v>
      </c>
      <c r="AR115" s="19" t="s">
        <v>110</v>
      </c>
      <c r="AT115" s="19" t="s">
        <v>108</v>
      </c>
      <c r="AU115" s="19" t="s">
        <v>111</v>
      </c>
      <c r="AY115" s="19" t="s">
        <v>107</v>
      </c>
      <c r="BE115" s="138">
        <f>IF(U115="základná",N115,0)</f>
        <v>0</v>
      </c>
      <c r="BF115" s="138">
        <f>IF(U115="znížená",N115,0)</f>
        <v>0</v>
      </c>
      <c r="BG115" s="138">
        <f>IF(U115="zákl. prenesená",N115,0)</f>
        <v>0</v>
      </c>
      <c r="BH115" s="138">
        <f>IF(U115="zníž. prenesená",N115,0)</f>
        <v>0</v>
      </c>
      <c r="BI115" s="138">
        <f>IF(U115="nulová",N115,0)</f>
        <v>0</v>
      </c>
      <c r="BJ115" s="19" t="s">
        <v>111</v>
      </c>
      <c r="BK115" s="139">
        <f>ROUND(L115*K115,3)</f>
        <v>0</v>
      </c>
      <c r="BL115" s="19" t="s">
        <v>110</v>
      </c>
      <c r="BM115" s="19" t="s">
        <v>112</v>
      </c>
    </row>
    <row r="116" spans="2:65" s="10" customFormat="1" ht="22.5" hidden="1" customHeight="1">
      <c r="B116" s="140"/>
      <c r="C116" s="141"/>
      <c r="D116" s="141"/>
      <c r="E116" s="142" t="s">
        <v>5</v>
      </c>
      <c r="F116" s="267" t="s">
        <v>113</v>
      </c>
      <c r="G116" s="268"/>
      <c r="H116" s="268"/>
      <c r="I116" s="268"/>
      <c r="J116" s="141"/>
      <c r="K116" s="143" t="s">
        <v>5</v>
      </c>
      <c r="L116" s="141"/>
      <c r="M116" s="141"/>
      <c r="N116" s="141"/>
      <c r="O116" s="141"/>
      <c r="P116" s="141"/>
      <c r="Q116" s="141"/>
      <c r="R116" s="144"/>
      <c r="T116" s="145"/>
      <c r="U116" s="141"/>
      <c r="V116" s="141"/>
      <c r="W116" s="141"/>
      <c r="X116" s="141"/>
      <c r="Y116" s="141"/>
      <c r="Z116" s="141"/>
      <c r="AA116" s="146"/>
      <c r="AT116" s="147" t="s">
        <v>114</v>
      </c>
      <c r="AU116" s="147" t="s">
        <v>111</v>
      </c>
      <c r="AV116" s="10" t="s">
        <v>76</v>
      </c>
      <c r="AW116" s="10" t="s">
        <v>28</v>
      </c>
      <c r="AX116" s="10" t="s">
        <v>71</v>
      </c>
      <c r="AY116" s="147" t="s">
        <v>107</v>
      </c>
    </row>
    <row r="117" spans="2:65" s="11" customFormat="1" ht="22.5" hidden="1" customHeight="1">
      <c r="B117" s="148"/>
      <c r="C117" s="149"/>
      <c r="D117" s="149"/>
      <c r="E117" s="150" t="s">
        <v>5</v>
      </c>
      <c r="F117" s="261" t="s">
        <v>115</v>
      </c>
      <c r="G117" s="262"/>
      <c r="H117" s="262"/>
      <c r="I117" s="262"/>
      <c r="J117" s="149"/>
      <c r="K117" s="151">
        <v>115.55</v>
      </c>
      <c r="L117" s="149"/>
      <c r="M117" s="149"/>
      <c r="N117" s="149"/>
      <c r="O117" s="149"/>
      <c r="P117" s="149"/>
      <c r="Q117" s="149"/>
      <c r="R117" s="152"/>
      <c r="T117" s="153"/>
      <c r="U117" s="149"/>
      <c r="V117" s="149"/>
      <c r="W117" s="149"/>
      <c r="X117" s="149"/>
      <c r="Y117" s="149"/>
      <c r="Z117" s="149"/>
      <c r="AA117" s="154"/>
      <c r="AT117" s="155" t="s">
        <v>114</v>
      </c>
      <c r="AU117" s="155" t="s">
        <v>111</v>
      </c>
      <c r="AV117" s="11" t="s">
        <v>111</v>
      </c>
      <c r="AW117" s="11" t="s">
        <v>28</v>
      </c>
      <c r="AX117" s="11" t="s">
        <v>76</v>
      </c>
      <c r="AY117" s="155" t="s">
        <v>107</v>
      </c>
    </row>
    <row r="118" spans="2:65" s="1" customFormat="1" ht="42" hidden="1" customHeight="1">
      <c r="B118" s="129"/>
      <c r="C118" s="130"/>
      <c r="D118" s="130"/>
      <c r="E118" s="131"/>
      <c r="F118" s="243"/>
      <c r="G118" s="243"/>
      <c r="H118" s="243"/>
      <c r="I118" s="243"/>
      <c r="J118" s="132"/>
      <c r="K118" s="133"/>
      <c r="L118" s="244"/>
      <c r="M118" s="244"/>
      <c r="N118" s="244"/>
      <c r="O118" s="244"/>
      <c r="P118" s="244"/>
      <c r="Q118" s="244"/>
      <c r="R118" s="134"/>
      <c r="T118" s="135" t="s">
        <v>5</v>
      </c>
      <c r="U118" s="42" t="s">
        <v>38</v>
      </c>
      <c r="V118" s="136">
        <v>0.127</v>
      </c>
      <c r="W118" s="136">
        <f>V118*K118</f>
        <v>0</v>
      </c>
      <c r="X118" s="136">
        <v>0</v>
      </c>
      <c r="Y118" s="136">
        <f>X118*K118</f>
        <v>0</v>
      </c>
      <c r="Z118" s="136">
        <v>0.14499999999999999</v>
      </c>
      <c r="AA118" s="137">
        <f>Z118*K118</f>
        <v>0</v>
      </c>
      <c r="AR118" s="19" t="s">
        <v>110</v>
      </c>
      <c r="AT118" s="19" t="s">
        <v>108</v>
      </c>
      <c r="AU118" s="19" t="s">
        <v>111</v>
      </c>
      <c r="AY118" s="19" t="s">
        <v>107</v>
      </c>
      <c r="BE118" s="138">
        <f>IF(U118="základná",N118,0)</f>
        <v>0</v>
      </c>
      <c r="BF118" s="138">
        <f>IF(U118="znížená",N118,0)</f>
        <v>0</v>
      </c>
      <c r="BG118" s="138">
        <f>IF(U118="zákl. prenesená",N118,0)</f>
        <v>0</v>
      </c>
      <c r="BH118" s="138">
        <f>IF(U118="zníž. prenesená",N118,0)</f>
        <v>0</v>
      </c>
      <c r="BI118" s="138">
        <f>IF(U118="nulová",N118,0)</f>
        <v>0</v>
      </c>
      <c r="BJ118" s="19" t="s">
        <v>111</v>
      </c>
      <c r="BK118" s="139">
        <f>ROUND(L118*K118,3)</f>
        <v>0</v>
      </c>
      <c r="BL118" s="19" t="s">
        <v>110</v>
      </c>
      <c r="BM118" s="19" t="s">
        <v>117</v>
      </c>
    </row>
    <row r="119" spans="2:65" s="11" customFormat="1" ht="22.5" hidden="1" customHeight="1">
      <c r="B119" s="148"/>
      <c r="C119" s="149"/>
      <c r="D119" s="149"/>
      <c r="E119" s="150" t="s">
        <v>5</v>
      </c>
      <c r="F119" s="263" t="s">
        <v>118</v>
      </c>
      <c r="G119" s="264"/>
      <c r="H119" s="264"/>
      <c r="I119" s="264"/>
      <c r="J119" s="149"/>
      <c r="K119" s="151">
        <v>96.2</v>
      </c>
      <c r="L119" s="149"/>
      <c r="M119" s="149"/>
      <c r="N119" s="149"/>
      <c r="O119" s="149"/>
      <c r="P119" s="149"/>
      <c r="Q119" s="149"/>
      <c r="R119" s="152"/>
      <c r="T119" s="153"/>
      <c r="U119" s="149"/>
      <c r="V119" s="149"/>
      <c r="W119" s="149"/>
      <c r="X119" s="149"/>
      <c r="Y119" s="149"/>
      <c r="Z119" s="149"/>
      <c r="AA119" s="154"/>
      <c r="AT119" s="155" t="s">
        <v>114</v>
      </c>
      <c r="AU119" s="155" t="s">
        <v>111</v>
      </c>
      <c r="AV119" s="11" t="s">
        <v>111</v>
      </c>
      <c r="AW119" s="11" t="s">
        <v>28</v>
      </c>
      <c r="AX119" s="11" t="s">
        <v>76</v>
      </c>
      <c r="AY119" s="155" t="s">
        <v>107</v>
      </c>
    </row>
    <row r="120" spans="2:65" s="1" customFormat="1" ht="33.75" customHeight="1">
      <c r="B120" s="129"/>
      <c r="C120" s="187">
        <v>1</v>
      </c>
      <c r="D120" s="187" t="s">
        <v>108</v>
      </c>
      <c r="E120" s="188" t="s">
        <v>119</v>
      </c>
      <c r="F120" s="253" t="s">
        <v>120</v>
      </c>
      <c r="G120" s="253"/>
      <c r="H120" s="253"/>
      <c r="I120" s="253"/>
      <c r="J120" s="189" t="s">
        <v>109</v>
      </c>
      <c r="K120" s="190">
        <v>45</v>
      </c>
      <c r="L120" s="254"/>
      <c r="M120" s="254"/>
      <c r="N120" s="254"/>
      <c r="O120" s="254"/>
      <c r="P120" s="254"/>
      <c r="Q120" s="254"/>
      <c r="R120" s="134"/>
      <c r="T120" s="135" t="s">
        <v>5</v>
      </c>
      <c r="U120" s="42" t="s">
        <v>38</v>
      </c>
      <c r="V120" s="136">
        <v>0.60299999999999998</v>
      </c>
      <c r="W120" s="136">
        <f>V120*K120</f>
        <v>27.134999999999998</v>
      </c>
      <c r="X120" s="136">
        <v>0</v>
      </c>
      <c r="Y120" s="136">
        <f>X120*K120</f>
        <v>0</v>
      </c>
      <c r="Z120" s="136">
        <v>0.23499999999999999</v>
      </c>
      <c r="AA120" s="137">
        <f>Z120*K120</f>
        <v>10.574999999999999</v>
      </c>
      <c r="AR120" s="19" t="s">
        <v>110</v>
      </c>
      <c r="AT120" s="19" t="s">
        <v>108</v>
      </c>
      <c r="AU120" s="19" t="s">
        <v>111</v>
      </c>
      <c r="AY120" s="19" t="s">
        <v>107</v>
      </c>
      <c r="BE120" s="138">
        <f>IF(U120="základná",N120,0)</f>
        <v>0</v>
      </c>
      <c r="BF120" s="138">
        <f>IF(U120="znížená",N120,0)</f>
        <v>0</v>
      </c>
      <c r="BG120" s="138">
        <f>IF(U120="zákl. prenesená",N120,0)</f>
        <v>0</v>
      </c>
      <c r="BH120" s="138">
        <f>IF(U120="zníž. prenesená",N120,0)</f>
        <v>0</v>
      </c>
      <c r="BI120" s="138">
        <f>IF(U120="nulová",N120,0)</f>
        <v>0</v>
      </c>
      <c r="BJ120" s="19" t="s">
        <v>111</v>
      </c>
      <c r="BK120" s="139">
        <f>ROUND(L120*K120,3)</f>
        <v>0</v>
      </c>
      <c r="BL120" s="19" t="s">
        <v>110</v>
      </c>
      <c r="BM120" s="19" t="s">
        <v>121</v>
      </c>
    </row>
    <row r="121" spans="2:65" s="11" customFormat="1" ht="22.5" hidden="1" customHeight="1">
      <c r="B121" s="148"/>
      <c r="C121" s="168"/>
      <c r="D121" s="168"/>
      <c r="E121" s="163" t="s">
        <v>5</v>
      </c>
      <c r="F121" s="259" t="s">
        <v>122</v>
      </c>
      <c r="G121" s="260"/>
      <c r="H121" s="260"/>
      <c r="I121" s="260"/>
      <c r="J121" s="168"/>
      <c r="K121" s="164">
        <v>127.105</v>
      </c>
      <c r="L121" s="168"/>
      <c r="M121" s="168"/>
      <c r="N121" s="168"/>
      <c r="O121" s="168"/>
      <c r="P121" s="168"/>
      <c r="Q121" s="168"/>
      <c r="R121" s="152"/>
      <c r="T121" s="153"/>
      <c r="U121" s="149"/>
      <c r="V121" s="149"/>
      <c r="W121" s="149"/>
      <c r="X121" s="149"/>
      <c r="Y121" s="149"/>
      <c r="Z121" s="149"/>
      <c r="AA121" s="154"/>
      <c r="AT121" s="155" t="s">
        <v>114</v>
      </c>
      <c r="AU121" s="155" t="s">
        <v>111</v>
      </c>
      <c r="AV121" s="11" t="s">
        <v>111</v>
      </c>
      <c r="AW121" s="11" t="s">
        <v>28</v>
      </c>
      <c r="AX121" s="11" t="s">
        <v>76</v>
      </c>
      <c r="AY121" s="155" t="s">
        <v>107</v>
      </c>
    </row>
    <row r="122" spans="2:65" s="1" customFormat="1" ht="33" customHeight="1">
      <c r="B122" s="129"/>
      <c r="C122" s="187">
        <v>2</v>
      </c>
      <c r="D122" s="187" t="s">
        <v>108</v>
      </c>
      <c r="E122" s="188" t="s">
        <v>123</v>
      </c>
      <c r="F122" s="253" t="s">
        <v>124</v>
      </c>
      <c r="G122" s="253"/>
      <c r="H122" s="253"/>
      <c r="I122" s="253"/>
      <c r="J122" s="189" t="s">
        <v>109</v>
      </c>
      <c r="K122" s="190">
        <v>45</v>
      </c>
      <c r="L122" s="254"/>
      <c r="M122" s="254"/>
      <c r="N122" s="254"/>
      <c r="O122" s="254"/>
      <c r="P122" s="254"/>
      <c r="Q122" s="254"/>
      <c r="R122" s="134"/>
      <c r="T122" s="135" t="s">
        <v>5</v>
      </c>
      <c r="U122" s="42" t="s">
        <v>38</v>
      </c>
      <c r="V122" s="136">
        <v>0.60299999999999998</v>
      </c>
      <c r="W122" s="136">
        <f>V122*K122</f>
        <v>27.134999999999998</v>
      </c>
      <c r="X122" s="136">
        <v>0</v>
      </c>
      <c r="Y122" s="136">
        <f>X122*K122</f>
        <v>0</v>
      </c>
      <c r="Z122" s="136">
        <v>0.23499999999999999</v>
      </c>
      <c r="AA122" s="137">
        <f>Z122*K122</f>
        <v>10.574999999999999</v>
      </c>
      <c r="AR122" s="19" t="s">
        <v>110</v>
      </c>
      <c r="AT122" s="19" t="s">
        <v>108</v>
      </c>
      <c r="AU122" s="19" t="s">
        <v>111</v>
      </c>
      <c r="AY122" s="19" t="s">
        <v>107</v>
      </c>
      <c r="BE122" s="138">
        <f>IF(U122="základná",N122,0)</f>
        <v>0</v>
      </c>
      <c r="BF122" s="138">
        <f>IF(U122="znížená",N122,0)</f>
        <v>0</v>
      </c>
      <c r="BG122" s="138">
        <f>IF(U122="zákl. prenesená",N122,0)</f>
        <v>0</v>
      </c>
      <c r="BH122" s="138">
        <f>IF(U122="zníž. prenesená",N122,0)</f>
        <v>0</v>
      </c>
      <c r="BI122" s="138">
        <f>IF(U122="nulová",N122,0)</f>
        <v>0</v>
      </c>
      <c r="BJ122" s="19" t="s">
        <v>111</v>
      </c>
      <c r="BK122" s="139">
        <f>ROUND(L122*K122,3)</f>
        <v>0</v>
      </c>
      <c r="BL122" s="19" t="s">
        <v>110</v>
      </c>
      <c r="BM122" s="19" t="s">
        <v>125</v>
      </c>
    </row>
    <row r="123" spans="2:65" s="10" customFormat="1" ht="22.5" hidden="1" customHeight="1">
      <c r="B123" s="140"/>
      <c r="C123" s="168"/>
      <c r="D123" s="168"/>
      <c r="E123" s="163" t="s">
        <v>5</v>
      </c>
      <c r="F123" s="259" t="s">
        <v>126</v>
      </c>
      <c r="G123" s="260"/>
      <c r="H123" s="260"/>
      <c r="I123" s="260"/>
      <c r="J123" s="168"/>
      <c r="K123" s="163" t="s">
        <v>5</v>
      </c>
      <c r="L123" s="168"/>
      <c r="M123" s="168"/>
      <c r="N123" s="168"/>
      <c r="O123" s="168"/>
      <c r="P123" s="168"/>
      <c r="Q123" s="168"/>
      <c r="R123" s="144"/>
      <c r="T123" s="145"/>
      <c r="U123" s="141"/>
      <c r="V123" s="141"/>
      <c r="W123" s="141"/>
      <c r="X123" s="141"/>
      <c r="Y123" s="141"/>
      <c r="Z123" s="141"/>
      <c r="AA123" s="146"/>
      <c r="AT123" s="147" t="s">
        <v>114</v>
      </c>
      <c r="AU123" s="147" t="s">
        <v>111</v>
      </c>
      <c r="AV123" s="10" t="s">
        <v>76</v>
      </c>
      <c r="AW123" s="10" t="s">
        <v>28</v>
      </c>
      <c r="AX123" s="10" t="s">
        <v>71</v>
      </c>
      <c r="AY123" s="147" t="s">
        <v>107</v>
      </c>
    </row>
    <row r="124" spans="2:65" s="11" customFormat="1" ht="22.5" hidden="1" customHeight="1">
      <c r="B124" s="148"/>
      <c r="C124" s="168"/>
      <c r="D124" s="168"/>
      <c r="E124" s="163" t="s">
        <v>5</v>
      </c>
      <c r="F124" s="259" t="s">
        <v>127</v>
      </c>
      <c r="G124" s="260"/>
      <c r="H124" s="260"/>
      <c r="I124" s="260"/>
      <c r="J124" s="168"/>
      <c r="K124" s="164">
        <v>115.55</v>
      </c>
      <c r="L124" s="168"/>
      <c r="M124" s="168"/>
      <c r="N124" s="168"/>
      <c r="O124" s="168"/>
      <c r="P124" s="168"/>
      <c r="Q124" s="168"/>
      <c r="R124" s="152"/>
      <c r="T124" s="153"/>
      <c r="U124" s="149"/>
      <c r="V124" s="149"/>
      <c r="W124" s="149"/>
      <c r="X124" s="149"/>
      <c r="Y124" s="149"/>
      <c r="Z124" s="149"/>
      <c r="AA124" s="154"/>
      <c r="AT124" s="155" t="s">
        <v>114</v>
      </c>
      <c r="AU124" s="155" t="s">
        <v>111</v>
      </c>
      <c r="AV124" s="11" t="s">
        <v>111</v>
      </c>
      <c r="AW124" s="11" t="s">
        <v>28</v>
      </c>
      <c r="AX124" s="11" t="s">
        <v>76</v>
      </c>
      <c r="AY124" s="155" t="s">
        <v>107</v>
      </c>
    </row>
    <row r="125" spans="2:65" s="11" customFormat="1" ht="28.5" customHeight="1">
      <c r="B125" s="148"/>
      <c r="C125" s="165">
        <v>3</v>
      </c>
      <c r="D125" s="165" t="s">
        <v>108</v>
      </c>
      <c r="E125" s="163">
        <v>919735124</v>
      </c>
      <c r="F125" s="169" t="s">
        <v>167</v>
      </c>
      <c r="G125" s="168"/>
      <c r="H125" s="168"/>
      <c r="I125" s="168"/>
      <c r="J125" s="168" t="s">
        <v>168</v>
      </c>
      <c r="K125" s="164">
        <v>22</v>
      </c>
      <c r="L125" s="168"/>
      <c r="M125" s="168"/>
      <c r="N125" s="168"/>
      <c r="O125" s="168"/>
      <c r="P125" s="168"/>
      <c r="Q125" s="168"/>
      <c r="R125" s="152"/>
      <c r="T125" s="153"/>
      <c r="U125" s="159"/>
      <c r="V125" s="159"/>
      <c r="W125" s="159"/>
      <c r="X125" s="159"/>
      <c r="Y125" s="159"/>
      <c r="Z125" s="159"/>
      <c r="AA125" s="154"/>
      <c r="AT125" s="155"/>
      <c r="AU125" s="155"/>
      <c r="AY125" s="155"/>
    </row>
    <row r="126" spans="2:65" s="1" customFormat="1" ht="21.75" customHeight="1">
      <c r="B126" s="129"/>
      <c r="C126" s="187">
        <v>4</v>
      </c>
      <c r="D126" s="187" t="s">
        <v>108</v>
      </c>
      <c r="E126" s="188" t="s">
        <v>128</v>
      </c>
      <c r="F126" s="253" t="s">
        <v>166</v>
      </c>
      <c r="G126" s="253"/>
      <c r="H126" s="253"/>
      <c r="I126" s="253"/>
      <c r="J126" s="189" t="s">
        <v>129</v>
      </c>
      <c r="K126" s="190">
        <v>45</v>
      </c>
      <c r="L126" s="254"/>
      <c r="M126" s="254"/>
      <c r="N126" s="254"/>
      <c r="O126" s="254"/>
      <c r="P126" s="254"/>
      <c r="Q126" s="254"/>
      <c r="R126" s="134"/>
      <c r="T126" s="135" t="s">
        <v>5</v>
      </c>
      <c r="U126" s="42" t="s">
        <v>38</v>
      </c>
      <c r="V126" s="136">
        <v>1.7000000000000001E-2</v>
      </c>
      <c r="W126" s="136">
        <f>V126*K126</f>
        <v>0.76500000000000001</v>
      </c>
      <c r="X126" s="136">
        <v>0</v>
      </c>
      <c r="Y126" s="136">
        <f>X126*K126</f>
        <v>0</v>
      </c>
      <c r="Z126" s="136">
        <v>0</v>
      </c>
      <c r="AA126" s="137">
        <f>Z126*K126</f>
        <v>0</v>
      </c>
      <c r="AR126" s="19" t="s">
        <v>110</v>
      </c>
      <c r="AT126" s="19" t="s">
        <v>108</v>
      </c>
      <c r="AU126" s="19" t="s">
        <v>111</v>
      </c>
      <c r="AY126" s="19" t="s">
        <v>107</v>
      </c>
      <c r="BE126" s="138">
        <f>IF(U126="základná",N126,0)</f>
        <v>0</v>
      </c>
      <c r="BF126" s="138">
        <f>IF(U126="znížená",N126,0)</f>
        <v>0</v>
      </c>
      <c r="BG126" s="138">
        <f>IF(U126="zákl. prenesená",N126,0)</f>
        <v>0</v>
      </c>
      <c r="BH126" s="138">
        <f>IF(U126="zníž. prenesená",N126,0)</f>
        <v>0</v>
      </c>
      <c r="BI126" s="138">
        <f>IF(U126="nulová",N126,0)</f>
        <v>0</v>
      </c>
      <c r="BJ126" s="19" t="s">
        <v>111</v>
      </c>
      <c r="BK126" s="139">
        <f>ROUND(L126*K126,3)</f>
        <v>0</v>
      </c>
      <c r="BL126" s="19" t="s">
        <v>110</v>
      </c>
      <c r="BM126" s="19" t="s">
        <v>130</v>
      </c>
    </row>
    <row r="127" spans="2:65" s="9" customFormat="1" ht="29.85" customHeight="1">
      <c r="B127" s="120"/>
      <c r="C127" s="166"/>
      <c r="D127" s="167" t="s">
        <v>92</v>
      </c>
      <c r="E127" s="167"/>
      <c r="F127" s="167"/>
      <c r="G127" s="167"/>
      <c r="H127" s="167"/>
      <c r="I127" s="167"/>
      <c r="J127" s="167"/>
      <c r="K127" s="167"/>
      <c r="L127" s="167"/>
      <c r="M127" s="167"/>
      <c r="N127" s="249"/>
      <c r="O127" s="250"/>
      <c r="P127" s="250"/>
      <c r="Q127" s="250"/>
      <c r="R127" s="122"/>
      <c r="T127" s="123"/>
      <c r="U127" s="121"/>
      <c r="V127" s="121"/>
      <c r="W127" s="124">
        <f>SUM(W128:W132)</f>
        <v>53.219700000000003</v>
      </c>
      <c r="X127" s="121"/>
      <c r="Y127" s="124">
        <f>SUM(Y128:Y132)</f>
        <v>50.629950000000001</v>
      </c>
      <c r="Z127" s="121"/>
      <c r="AA127" s="125">
        <f>SUM(AA128:AA132)</f>
        <v>0</v>
      </c>
      <c r="AR127" s="126" t="s">
        <v>76</v>
      </c>
      <c r="AT127" s="127" t="s">
        <v>70</v>
      </c>
      <c r="AU127" s="127" t="s">
        <v>76</v>
      </c>
      <c r="AY127" s="126" t="s">
        <v>107</v>
      </c>
      <c r="BK127" s="128">
        <f>SUM(BK128:BK132)</f>
        <v>0</v>
      </c>
    </row>
    <row r="128" spans="2:65" s="1" customFormat="1" ht="34.5" customHeight="1">
      <c r="B128" s="129"/>
      <c r="C128" s="187">
        <v>5</v>
      </c>
      <c r="D128" s="187" t="s">
        <v>108</v>
      </c>
      <c r="E128" s="188" t="s">
        <v>131</v>
      </c>
      <c r="F128" s="253" t="s">
        <v>132</v>
      </c>
      <c r="G128" s="253"/>
      <c r="H128" s="253"/>
      <c r="I128" s="253"/>
      <c r="J128" s="189" t="s">
        <v>109</v>
      </c>
      <c r="K128" s="190">
        <v>45</v>
      </c>
      <c r="L128" s="254"/>
      <c r="M128" s="254"/>
      <c r="N128" s="254"/>
      <c r="O128" s="254"/>
      <c r="P128" s="254"/>
      <c r="Q128" s="254"/>
      <c r="R128" s="134"/>
      <c r="T128" s="135" t="s">
        <v>5</v>
      </c>
      <c r="U128" s="42" t="s">
        <v>38</v>
      </c>
      <c r="V128" s="136">
        <v>5.9119999999999999E-2</v>
      </c>
      <c r="W128" s="136">
        <f>V128*K128</f>
        <v>2.6604000000000001</v>
      </c>
      <c r="X128" s="136">
        <v>0.60104000000000002</v>
      </c>
      <c r="Y128" s="136">
        <f>X128*K128</f>
        <v>27.046800000000001</v>
      </c>
      <c r="Z128" s="136">
        <v>0</v>
      </c>
      <c r="AA128" s="137">
        <f>Z128*K128</f>
        <v>0</v>
      </c>
      <c r="AR128" s="19" t="s">
        <v>110</v>
      </c>
      <c r="AT128" s="19" t="s">
        <v>108</v>
      </c>
      <c r="AU128" s="19" t="s">
        <v>111</v>
      </c>
      <c r="AY128" s="19" t="s">
        <v>107</v>
      </c>
      <c r="BE128" s="138">
        <f>IF(U128="základná",N128,0)</f>
        <v>0</v>
      </c>
      <c r="BF128" s="138">
        <f>IF(U128="znížená",N128,0)</f>
        <v>0</v>
      </c>
      <c r="BG128" s="138">
        <f>IF(U128="zákl. prenesená",N128,0)</f>
        <v>0</v>
      </c>
      <c r="BH128" s="138">
        <f>IF(U128="zníž. prenesená",N128,0)</f>
        <v>0</v>
      </c>
      <c r="BI128" s="138">
        <f>IF(U128="nulová",N128,0)</f>
        <v>0</v>
      </c>
      <c r="BJ128" s="19" t="s">
        <v>111</v>
      </c>
      <c r="BK128" s="139">
        <f>ROUND(L128*K128,3)</f>
        <v>0</v>
      </c>
      <c r="BL128" s="19" t="s">
        <v>110</v>
      </c>
      <c r="BM128" s="19" t="s">
        <v>133</v>
      </c>
    </row>
    <row r="129" spans="2:65" s="11" customFormat="1" ht="22.5" hidden="1" customHeight="1">
      <c r="B129" s="148"/>
      <c r="C129" s="168"/>
      <c r="D129" s="168"/>
      <c r="E129" s="163" t="s">
        <v>5</v>
      </c>
      <c r="F129" s="259" t="s">
        <v>122</v>
      </c>
      <c r="G129" s="260"/>
      <c r="H129" s="260"/>
      <c r="I129" s="260"/>
      <c r="J129" s="168"/>
      <c r="K129" s="164">
        <v>127.105</v>
      </c>
      <c r="L129" s="168"/>
      <c r="M129" s="168"/>
      <c r="N129" s="168"/>
      <c r="O129" s="168"/>
      <c r="P129" s="168"/>
      <c r="Q129" s="168"/>
      <c r="R129" s="152"/>
      <c r="T129" s="153"/>
      <c r="U129" s="149"/>
      <c r="V129" s="149"/>
      <c r="W129" s="149"/>
      <c r="X129" s="149"/>
      <c r="Y129" s="149"/>
      <c r="Z129" s="149"/>
      <c r="AA129" s="154"/>
      <c r="AT129" s="155" t="s">
        <v>114</v>
      </c>
      <c r="AU129" s="155" t="s">
        <v>111</v>
      </c>
      <c r="AV129" s="11" t="s">
        <v>111</v>
      </c>
      <c r="AW129" s="11" t="s">
        <v>28</v>
      </c>
      <c r="AX129" s="11" t="s">
        <v>76</v>
      </c>
      <c r="AY129" s="155" t="s">
        <v>107</v>
      </c>
    </row>
    <row r="130" spans="2:65" s="1" customFormat="1" ht="22.5" customHeight="1">
      <c r="B130" s="129"/>
      <c r="C130" s="187">
        <v>6</v>
      </c>
      <c r="D130" s="187" t="s">
        <v>108</v>
      </c>
      <c r="E130" s="188" t="s">
        <v>134</v>
      </c>
      <c r="F130" s="253" t="s">
        <v>135</v>
      </c>
      <c r="G130" s="253"/>
      <c r="H130" s="253"/>
      <c r="I130" s="253"/>
      <c r="J130" s="189" t="s">
        <v>109</v>
      </c>
      <c r="K130" s="190">
        <v>45</v>
      </c>
      <c r="L130" s="254"/>
      <c r="M130" s="254"/>
      <c r="N130" s="254"/>
      <c r="O130" s="254"/>
      <c r="P130" s="254"/>
      <c r="Q130" s="254"/>
      <c r="R130" s="134"/>
      <c r="T130" s="135" t="s">
        <v>5</v>
      </c>
      <c r="U130" s="42" t="s">
        <v>38</v>
      </c>
      <c r="V130" s="136">
        <v>2.4119999999999999E-2</v>
      </c>
      <c r="W130" s="136">
        <f>V130*K130</f>
        <v>1.0853999999999999</v>
      </c>
      <c r="X130" s="136">
        <v>0.27994000000000002</v>
      </c>
      <c r="Y130" s="136">
        <f>X130*K130</f>
        <v>12.597300000000001</v>
      </c>
      <c r="Z130" s="136">
        <v>0</v>
      </c>
      <c r="AA130" s="137">
        <f>Z130*K130</f>
        <v>0</v>
      </c>
      <c r="AR130" s="19" t="s">
        <v>110</v>
      </c>
      <c r="AT130" s="19" t="s">
        <v>108</v>
      </c>
      <c r="AU130" s="19" t="s">
        <v>111</v>
      </c>
      <c r="AY130" s="19" t="s">
        <v>107</v>
      </c>
      <c r="BE130" s="138">
        <f>IF(U130="základná",N130,0)</f>
        <v>0</v>
      </c>
      <c r="BF130" s="138">
        <f>IF(U130="znížená",N130,0)</f>
        <v>0</v>
      </c>
      <c r="BG130" s="138">
        <f>IF(U130="zákl. prenesená",N130,0)</f>
        <v>0</v>
      </c>
      <c r="BH130" s="138">
        <f>IF(U130="zníž. prenesená",N130,0)</f>
        <v>0</v>
      </c>
      <c r="BI130" s="138">
        <f>IF(U130="nulová",N130,0)</f>
        <v>0</v>
      </c>
      <c r="BJ130" s="19" t="s">
        <v>111</v>
      </c>
      <c r="BK130" s="139">
        <f>ROUND(L130*K130,3)</f>
        <v>0</v>
      </c>
      <c r="BL130" s="19" t="s">
        <v>110</v>
      </c>
      <c r="BM130" s="19" t="s">
        <v>136</v>
      </c>
    </row>
    <row r="131" spans="2:65" s="1" customFormat="1" ht="30.75" customHeight="1">
      <c r="B131" s="129"/>
      <c r="C131" s="187">
        <v>7</v>
      </c>
      <c r="D131" s="187" t="s">
        <v>108</v>
      </c>
      <c r="E131" s="188" t="s">
        <v>138</v>
      </c>
      <c r="F131" s="253" t="s">
        <v>139</v>
      </c>
      <c r="G131" s="253"/>
      <c r="H131" s="253"/>
      <c r="I131" s="253"/>
      <c r="J131" s="189" t="s">
        <v>109</v>
      </c>
      <c r="K131" s="190">
        <v>45</v>
      </c>
      <c r="L131" s="254"/>
      <c r="M131" s="254"/>
      <c r="N131" s="254"/>
      <c r="O131" s="254"/>
      <c r="P131" s="254"/>
      <c r="Q131" s="254"/>
      <c r="R131" s="134"/>
      <c r="T131" s="135" t="s">
        <v>5</v>
      </c>
      <c r="U131" s="42" t="s">
        <v>38</v>
      </c>
      <c r="V131" s="136">
        <v>1.0994200000000001</v>
      </c>
      <c r="W131" s="136">
        <f>V131*K131</f>
        <v>49.4739</v>
      </c>
      <c r="X131" s="136">
        <v>0.112</v>
      </c>
      <c r="Y131" s="136">
        <f>X131*K131</f>
        <v>5.04</v>
      </c>
      <c r="Z131" s="136">
        <v>0</v>
      </c>
      <c r="AA131" s="137">
        <f>Z131*K131</f>
        <v>0</v>
      </c>
      <c r="AR131" s="19" t="s">
        <v>110</v>
      </c>
      <c r="AT131" s="19" t="s">
        <v>108</v>
      </c>
      <c r="AU131" s="19" t="s">
        <v>111</v>
      </c>
      <c r="AY131" s="19" t="s">
        <v>107</v>
      </c>
      <c r="BE131" s="138">
        <f>IF(U131="základná",N131,0)</f>
        <v>0</v>
      </c>
      <c r="BF131" s="138">
        <f>IF(U131="znížená",N131,0)</f>
        <v>0</v>
      </c>
      <c r="BG131" s="138">
        <f>IF(U131="zákl. prenesená",N131,0)</f>
        <v>0</v>
      </c>
      <c r="BH131" s="138">
        <f>IF(U131="zníž. prenesená",N131,0)</f>
        <v>0</v>
      </c>
      <c r="BI131" s="138">
        <f>IF(U131="nulová",N131,0)</f>
        <v>0</v>
      </c>
      <c r="BJ131" s="19" t="s">
        <v>111</v>
      </c>
      <c r="BK131" s="139">
        <f>ROUND(L131*K131,3)</f>
        <v>0</v>
      </c>
      <c r="BL131" s="19" t="s">
        <v>110</v>
      </c>
      <c r="BM131" s="19" t="s">
        <v>140</v>
      </c>
    </row>
    <row r="132" spans="2:65" s="1" customFormat="1" ht="17.25" customHeight="1">
      <c r="B132" s="129"/>
      <c r="C132" s="191">
        <v>8</v>
      </c>
      <c r="D132" s="191" t="s">
        <v>141</v>
      </c>
      <c r="E132" s="192" t="s">
        <v>142</v>
      </c>
      <c r="F132" s="257" t="s">
        <v>143</v>
      </c>
      <c r="G132" s="257"/>
      <c r="H132" s="257"/>
      <c r="I132" s="257"/>
      <c r="J132" s="193" t="s">
        <v>109</v>
      </c>
      <c r="K132" s="194">
        <v>45</v>
      </c>
      <c r="L132" s="258"/>
      <c r="M132" s="258"/>
      <c r="N132" s="258"/>
      <c r="O132" s="254"/>
      <c r="P132" s="254"/>
      <c r="Q132" s="254"/>
      <c r="R132" s="134"/>
      <c r="T132" s="135" t="s">
        <v>5</v>
      </c>
      <c r="U132" s="42" t="s">
        <v>38</v>
      </c>
      <c r="V132" s="136">
        <v>0</v>
      </c>
      <c r="W132" s="136">
        <f>V132*K132</f>
        <v>0</v>
      </c>
      <c r="X132" s="136">
        <v>0.13213</v>
      </c>
      <c r="Y132" s="136">
        <f>X132*K132</f>
        <v>5.9458500000000001</v>
      </c>
      <c r="Z132" s="136">
        <v>0</v>
      </c>
      <c r="AA132" s="137">
        <f>Z132*K132</f>
        <v>0</v>
      </c>
      <c r="AR132" s="19" t="s">
        <v>137</v>
      </c>
      <c r="AT132" s="19" t="s">
        <v>141</v>
      </c>
      <c r="AU132" s="19" t="s">
        <v>111</v>
      </c>
      <c r="AY132" s="19" t="s">
        <v>107</v>
      </c>
      <c r="BE132" s="138">
        <f>IF(U132="základná",N132,0)</f>
        <v>0</v>
      </c>
      <c r="BF132" s="138">
        <f>IF(U132="znížená",N132,0)</f>
        <v>0</v>
      </c>
      <c r="BG132" s="138">
        <f>IF(U132="zákl. prenesená",N132,0)</f>
        <v>0</v>
      </c>
      <c r="BH132" s="138">
        <f>IF(U132="zníž. prenesená",N132,0)</f>
        <v>0</v>
      </c>
      <c r="BI132" s="138">
        <f>IF(U132="nulová",N132,0)</f>
        <v>0</v>
      </c>
      <c r="BJ132" s="19" t="s">
        <v>111</v>
      </c>
      <c r="BK132" s="139">
        <f>ROUND(L132*K132,3)</f>
        <v>0</v>
      </c>
      <c r="BL132" s="19" t="s">
        <v>110</v>
      </c>
      <c r="BM132" s="19" t="s">
        <v>144</v>
      </c>
    </row>
    <row r="133" spans="2:65" s="9" customFormat="1" ht="29.85" customHeight="1">
      <c r="B133" s="120"/>
      <c r="C133" s="166"/>
      <c r="D133" s="167" t="s">
        <v>93</v>
      </c>
      <c r="E133" s="167"/>
      <c r="F133" s="167"/>
      <c r="G133" s="167"/>
      <c r="H133" s="167"/>
      <c r="I133" s="167"/>
      <c r="J133" s="167"/>
      <c r="K133" s="167"/>
      <c r="L133" s="167"/>
      <c r="M133" s="167"/>
      <c r="N133" s="249"/>
      <c r="O133" s="250"/>
      <c r="P133" s="250"/>
      <c r="Q133" s="250"/>
      <c r="R133" s="122"/>
      <c r="T133" s="123"/>
      <c r="U133" s="121"/>
      <c r="V133" s="121"/>
      <c r="W133" s="124">
        <f>SUM(W134:W144)</f>
        <v>32.836500000000001</v>
      </c>
      <c r="X133" s="121"/>
      <c r="Y133" s="124">
        <f>SUM(Y134:Y144)</f>
        <v>2.5521300000000005</v>
      </c>
      <c r="Z133" s="121"/>
      <c r="AA133" s="125">
        <f>SUM(AA134:AA144)</f>
        <v>0</v>
      </c>
      <c r="AR133" s="126" t="s">
        <v>76</v>
      </c>
      <c r="AT133" s="127" t="s">
        <v>70</v>
      </c>
      <c r="AU133" s="127" t="s">
        <v>76</v>
      </c>
      <c r="AY133" s="126" t="s">
        <v>107</v>
      </c>
      <c r="BK133" s="128">
        <f>SUM(BK134:BK144)</f>
        <v>0</v>
      </c>
    </row>
    <row r="134" spans="2:65" s="1" customFormat="1" ht="31.5" customHeight="1">
      <c r="B134" s="129"/>
      <c r="C134" s="187">
        <v>9</v>
      </c>
      <c r="D134" s="187" t="s">
        <v>108</v>
      </c>
      <c r="E134" s="188" t="s">
        <v>145</v>
      </c>
      <c r="F134" s="253" t="s">
        <v>146</v>
      </c>
      <c r="G134" s="253"/>
      <c r="H134" s="253"/>
      <c r="I134" s="253"/>
      <c r="J134" s="189" t="s">
        <v>116</v>
      </c>
      <c r="K134" s="190">
        <v>21</v>
      </c>
      <c r="L134" s="254"/>
      <c r="M134" s="254"/>
      <c r="N134" s="254"/>
      <c r="O134" s="254"/>
      <c r="P134" s="254"/>
      <c r="Q134" s="254"/>
      <c r="R134" s="134"/>
      <c r="T134" s="135" t="s">
        <v>5</v>
      </c>
      <c r="U134" s="42" t="s">
        <v>38</v>
      </c>
      <c r="V134" s="136">
        <v>0.13200000000000001</v>
      </c>
      <c r="W134" s="136">
        <f>V134*K134</f>
        <v>2.7720000000000002</v>
      </c>
      <c r="X134" s="136">
        <v>9.8530000000000006E-2</v>
      </c>
      <c r="Y134" s="136">
        <f>X134*K134</f>
        <v>2.0691300000000004</v>
      </c>
      <c r="Z134" s="136">
        <v>0</v>
      </c>
      <c r="AA134" s="137">
        <f>Z134*K134</f>
        <v>0</v>
      </c>
      <c r="AR134" s="19" t="s">
        <v>110</v>
      </c>
      <c r="AT134" s="19" t="s">
        <v>108</v>
      </c>
      <c r="AU134" s="19" t="s">
        <v>111</v>
      </c>
      <c r="AY134" s="19" t="s">
        <v>107</v>
      </c>
      <c r="BE134" s="138">
        <f>IF(U134="základná",N134,0)</f>
        <v>0</v>
      </c>
      <c r="BF134" s="138">
        <f>IF(U134="znížená",N134,0)</f>
        <v>0</v>
      </c>
      <c r="BG134" s="138">
        <f>IF(U134="zákl. prenesená",N134,0)</f>
        <v>0</v>
      </c>
      <c r="BH134" s="138">
        <f>IF(U134="zníž. prenesená",N134,0)</f>
        <v>0</v>
      </c>
      <c r="BI134" s="138">
        <f>IF(U134="nulová",N134,0)</f>
        <v>0</v>
      </c>
      <c r="BJ134" s="19" t="s">
        <v>111</v>
      </c>
      <c r="BK134" s="139">
        <f>ROUND(L134*K134,3)</f>
        <v>0</v>
      </c>
      <c r="BL134" s="19" t="s">
        <v>110</v>
      </c>
      <c r="BM134" s="19" t="s">
        <v>147</v>
      </c>
    </row>
    <row r="135" spans="2:65" s="1" customFormat="1" ht="44.25" hidden="1" customHeight="1">
      <c r="B135" s="129"/>
      <c r="C135" s="187"/>
      <c r="D135" s="187"/>
      <c r="E135" s="188"/>
      <c r="F135" s="195"/>
      <c r="G135" s="195"/>
      <c r="H135" s="195"/>
      <c r="I135" s="195"/>
      <c r="J135" s="189"/>
      <c r="K135" s="190"/>
      <c r="L135" s="190"/>
      <c r="M135" s="190"/>
      <c r="N135" s="190"/>
      <c r="O135" s="190"/>
      <c r="P135" s="190"/>
      <c r="Q135" s="190"/>
      <c r="R135" s="134"/>
      <c r="T135" s="135"/>
      <c r="U135" s="42"/>
      <c r="V135" s="136"/>
      <c r="W135" s="136"/>
      <c r="X135" s="136"/>
      <c r="Y135" s="136"/>
      <c r="Z135" s="136"/>
      <c r="AA135" s="137"/>
      <c r="AR135" s="19"/>
      <c r="AT135" s="19"/>
      <c r="AU135" s="19"/>
      <c r="AY135" s="19"/>
      <c r="BE135" s="138"/>
      <c r="BF135" s="138"/>
      <c r="BG135" s="138"/>
      <c r="BH135" s="138"/>
      <c r="BI135" s="138"/>
      <c r="BJ135" s="19"/>
      <c r="BK135" s="139"/>
      <c r="BL135" s="19"/>
      <c r="BM135" s="19"/>
    </row>
    <row r="136" spans="2:65" s="1" customFormat="1" ht="19.5" customHeight="1">
      <c r="B136" s="129"/>
      <c r="C136" s="191">
        <v>10</v>
      </c>
      <c r="D136" s="191" t="s">
        <v>141</v>
      </c>
      <c r="E136" s="192" t="s">
        <v>148</v>
      </c>
      <c r="F136" s="257" t="s">
        <v>149</v>
      </c>
      <c r="G136" s="257"/>
      <c r="H136" s="257"/>
      <c r="I136" s="257"/>
      <c r="J136" s="193" t="s">
        <v>150</v>
      </c>
      <c r="K136" s="194">
        <v>21</v>
      </c>
      <c r="L136" s="258"/>
      <c r="M136" s="258"/>
      <c r="N136" s="258"/>
      <c r="O136" s="254"/>
      <c r="P136" s="254"/>
      <c r="Q136" s="254"/>
      <c r="R136" s="134"/>
      <c r="T136" s="135" t="s">
        <v>5</v>
      </c>
      <c r="U136" s="42" t="s">
        <v>38</v>
      </c>
      <c r="V136" s="136">
        <v>0</v>
      </c>
      <c r="W136" s="136">
        <f>V136*K136</f>
        <v>0</v>
      </c>
      <c r="X136" s="136">
        <v>2.3E-2</v>
      </c>
      <c r="Y136" s="136">
        <f>X136*K136</f>
        <v>0.48299999999999998</v>
      </c>
      <c r="Z136" s="136">
        <v>0</v>
      </c>
      <c r="AA136" s="137">
        <f>Z136*K136</f>
        <v>0</v>
      </c>
      <c r="AR136" s="19" t="s">
        <v>137</v>
      </c>
      <c r="AT136" s="19" t="s">
        <v>141</v>
      </c>
      <c r="AU136" s="19" t="s">
        <v>111</v>
      </c>
      <c r="AY136" s="19" t="s">
        <v>107</v>
      </c>
      <c r="BE136" s="138">
        <f>IF(U136="základná",N136,0)</f>
        <v>0</v>
      </c>
      <c r="BF136" s="138">
        <f>IF(U136="znížená",N136,0)</f>
        <v>0</v>
      </c>
      <c r="BG136" s="138">
        <f>IF(U136="zákl. prenesená",N136,0)</f>
        <v>0</v>
      </c>
      <c r="BH136" s="138">
        <f>IF(U136="zníž. prenesená",N136,0)</f>
        <v>0</v>
      </c>
      <c r="BI136" s="138">
        <f>IF(U136="nulová",N136,0)</f>
        <v>0</v>
      </c>
      <c r="BJ136" s="19" t="s">
        <v>111</v>
      </c>
      <c r="BK136" s="139">
        <f>ROUND(L136*K136,3)</f>
        <v>0</v>
      </c>
      <c r="BL136" s="19" t="s">
        <v>110</v>
      </c>
      <c r="BM136" s="19" t="s">
        <v>151</v>
      </c>
    </row>
    <row r="137" spans="2:65" s="11" customFormat="1" ht="22.5" hidden="1" customHeight="1">
      <c r="B137" s="148"/>
      <c r="C137" s="168"/>
      <c r="D137" s="168"/>
      <c r="E137" s="163" t="s">
        <v>5</v>
      </c>
      <c r="F137" s="259" t="s">
        <v>152</v>
      </c>
      <c r="G137" s="260"/>
      <c r="H137" s="260"/>
      <c r="I137" s="260"/>
      <c r="J137" s="168"/>
      <c r="K137" s="164">
        <v>96.96</v>
      </c>
      <c r="L137" s="168"/>
      <c r="M137" s="168"/>
      <c r="N137" s="168"/>
      <c r="O137" s="168"/>
      <c r="P137" s="168"/>
      <c r="Q137" s="168"/>
      <c r="R137" s="152"/>
      <c r="T137" s="153"/>
      <c r="U137" s="149"/>
      <c r="V137" s="149"/>
      <c r="W137" s="149"/>
      <c r="X137" s="149"/>
      <c r="Y137" s="149"/>
      <c r="Z137" s="149"/>
      <c r="AA137" s="154"/>
      <c r="AT137" s="155" t="s">
        <v>114</v>
      </c>
      <c r="AU137" s="155" t="s">
        <v>111</v>
      </c>
      <c r="AV137" s="11" t="s">
        <v>111</v>
      </c>
      <c r="AW137" s="11" t="s">
        <v>28</v>
      </c>
      <c r="AX137" s="11" t="s">
        <v>71</v>
      </c>
      <c r="AY137" s="155" t="s">
        <v>107</v>
      </c>
    </row>
    <row r="138" spans="2:65" s="11" customFormat="1" ht="22.5" hidden="1" customHeight="1">
      <c r="B138" s="148"/>
      <c r="C138" s="168"/>
      <c r="D138" s="168"/>
      <c r="E138" s="163" t="s">
        <v>5</v>
      </c>
      <c r="F138" s="259" t="s">
        <v>153</v>
      </c>
      <c r="G138" s="260"/>
      <c r="H138" s="260"/>
      <c r="I138" s="260"/>
      <c r="J138" s="168"/>
      <c r="K138" s="164">
        <v>97</v>
      </c>
      <c r="L138" s="168"/>
      <c r="M138" s="168"/>
      <c r="N138" s="168"/>
      <c r="O138" s="168"/>
      <c r="P138" s="168"/>
      <c r="Q138" s="168"/>
      <c r="R138" s="152"/>
      <c r="T138" s="153"/>
      <c r="U138" s="149"/>
      <c r="V138" s="149"/>
      <c r="W138" s="149"/>
      <c r="X138" s="149"/>
      <c r="Y138" s="149"/>
      <c r="Z138" s="149"/>
      <c r="AA138" s="154"/>
      <c r="AT138" s="155" t="s">
        <v>114</v>
      </c>
      <c r="AU138" s="155" t="s">
        <v>111</v>
      </c>
      <c r="AV138" s="11" t="s">
        <v>111</v>
      </c>
      <c r="AW138" s="11" t="s">
        <v>28</v>
      </c>
      <c r="AX138" s="11" t="s">
        <v>76</v>
      </c>
      <c r="AY138" s="155" t="s">
        <v>107</v>
      </c>
    </row>
    <row r="139" spans="2:65" s="11" customFormat="1" ht="22.5" customHeight="1">
      <c r="B139" s="148"/>
      <c r="C139" s="168">
        <v>11</v>
      </c>
      <c r="D139" s="168" t="s">
        <v>108</v>
      </c>
      <c r="E139" s="163">
        <v>916561114</v>
      </c>
      <c r="F139" s="169" t="s">
        <v>169</v>
      </c>
      <c r="G139" s="168"/>
      <c r="H139" s="168"/>
      <c r="I139" s="168"/>
      <c r="J139" s="168" t="s">
        <v>168</v>
      </c>
      <c r="K139" s="164">
        <v>19</v>
      </c>
      <c r="L139" s="168"/>
      <c r="M139" s="168"/>
      <c r="N139" s="168"/>
      <c r="O139" s="168"/>
      <c r="P139" s="168"/>
      <c r="Q139" s="168"/>
      <c r="R139" s="152"/>
      <c r="T139" s="153"/>
      <c r="U139" s="159"/>
      <c r="V139" s="159"/>
      <c r="W139" s="159"/>
      <c r="X139" s="159"/>
      <c r="Y139" s="159"/>
      <c r="Z139" s="159"/>
      <c r="AA139" s="154"/>
      <c r="AT139" s="155"/>
      <c r="AU139" s="155"/>
      <c r="AY139" s="155"/>
    </row>
    <row r="140" spans="2:65" s="11" customFormat="1" ht="16.5" customHeight="1">
      <c r="B140" s="148"/>
      <c r="C140" s="168">
        <v>12</v>
      </c>
      <c r="D140" s="168" t="s">
        <v>108</v>
      </c>
      <c r="E140" s="163">
        <v>5921954660</v>
      </c>
      <c r="F140" s="169" t="s">
        <v>170</v>
      </c>
      <c r="G140" s="168"/>
      <c r="H140" s="168"/>
      <c r="I140" s="168"/>
      <c r="J140" s="168" t="s">
        <v>168</v>
      </c>
      <c r="K140" s="164">
        <v>19</v>
      </c>
      <c r="L140" s="168"/>
      <c r="M140" s="168"/>
      <c r="N140" s="168"/>
      <c r="O140" s="168"/>
      <c r="P140" s="168"/>
      <c r="Q140" s="168"/>
      <c r="R140" s="152"/>
      <c r="T140" s="153"/>
      <c r="U140" s="159"/>
      <c r="V140" s="159"/>
      <c r="W140" s="159"/>
      <c r="X140" s="159"/>
      <c r="Y140" s="159"/>
      <c r="Z140" s="159"/>
      <c r="AA140" s="154"/>
      <c r="AT140" s="155"/>
      <c r="AU140" s="155"/>
      <c r="AY140" s="155"/>
    </row>
    <row r="141" spans="2:65" s="1" customFormat="1" ht="20.25" customHeight="1">
      <c r="B141" s="129"/>
      <c r="C141" s="187">
        <v>13</v>
      </c>
      <c r="D141" s="187" t="s">
        <v>108</v>
      </c>
      <c r="E141" s="188" t="s">
        <v>154</v>
      </c>
      <c r="F141" s="253" t="s">
        <v>155</v>
      </c>
      <c r="G141" s="253"/>
      <c r="H141" s="253"/>
      <c r="I141" s="253"/>
      <c r="J141" s="189" t="s">
        <v>156</v>
      </c>
      <c r="K141" s="190">
        <v>38.25</v>
      </c>
      <c r="L141" s="254"/>
      <c r="M141" s="254"/>
      <c r="N141" s="254"/>
      <c r="O141" s="254"/>
      <c r="P141" s="254"/>
      <c r="Q141" s="254"/>
      <c r="R141" s="134"/>
      <c r="T141" s="135" t="s">
        <v>5</v>
      </c>
      <c r="U141" s="42" t="s">
        <v>38</v>
      </c>
      <c r="V141" s="136">
        <v>3.1E-2</v>
      </c>
      <c r="W141" s="136">
        <f>V141*K141</f>
        <v>1.1857500000000001</v>
      </c>
      <c r="X141" s="136">
        <v>0</v>
      </c>
      <c r="Y141" s="136">
        <f>X141*K141</f>
        <v>0</v>
      </c>
      <c r="Z141" s="136">
        <v>0</v>
      </c>
      <c r="AA141" s="137">
        <f>Z141*K141</f>
        <v>0</v>
      </c>
      <c r="AR141" s="19" t="s">
        <v>110</v>
      </c>
      <c r="AT141" s="19" t="s">
        <v>108</v>
      </c>
      <c r="AU141" s="19" t="s">
        <v>111</v>
      </c>
      <c r="AY141" s="19" t="s">
        <v>107</v>
      </c>
      <c r="BE141" s="138">
        <f>IF(U141="základná",N141,0)</f>
        <v>0</v>
      </c>
      <c r="BF141" s="138">
        <f>IF(U141="znížená",N141,0)</f>
        <v>0</v>
      </c>
      <c r="BG141" s="138">
        <f>IF(U141="zákl. prenesená",N141,0)</f>
        <v>0</v>
      </c>
      <c r="BH141" s="138">
        <f>IF(U141="zníž. prenesená",N141,0)</f>
        <v>0</v>
      </c>
      <c r="BI141" s="138">
        <f>IF(U141="nulová",N141,0)</f>
        <v>0</v>
      </c>
      <c r="BJ141" s="19" t="s">
        <v>111</v>
      </c>
      <c r="BK141" s="139">
        <f>ROUND(L141*K141,3)</f>
        <v>0</v>
      </c>
      <c r="BL141" s="19" t="s">
        <v>110</v>
      </c>
      <c r="BM141" s="19" t="s">
        <v>157</v>
      </c>
    </row>
    <row r="142" spans="2:65" s="1" customFormat="1" ht="19.5" customHeight="1">
      <c r="B142" s="129"/>
      <c r="C142" s="187">
        <v>14</v>
      </c>
      <c r="D142" s="187" t="s">
        <v>108</v>
      </c>
      <c r="E142" s="188" t="s">
        <v>158</v>
      </c>
      <c r="F142" s="253" t="s">
        <v>159</v>
      </c>
      <c r="G142" s="253"/>
      <c r="H142" s="253"/>
      <c r="I142" s="253"/>
      <c r="J142" s="189" t="s">
        <v>156</v>
      </c>
      <c r="K142" s="190">
        <v>38.25</v>
      </c>
      <c r="L142" s="254"/>
      <c r="M142" s="254"/>
      <c r="N142" s="254"/>
      <c r="O142" s="254"/>
      <c r="P142" s="254"/>
      <c r="Q142" s="254"/>
      <c r="R142" s="134"/>
      <c r="T142" s="135" t="s">
        <v>5</v>
      </c>
      <c r="U142" s="42" t="s">
        <v>38</v>
      </c>
      <c r="V142" s="136">
        <v>6.0000000000000001E-3</v>
      </c>
      <c r="W142" s="136">
        <f>V142*K142</f>
        <v>0.22950000000000001</v>
      </c>
      <c r="X142" s="136">
        <v>0</v>
      </c>
      <c r="Y142" s="136">
        <f>X142*K142</f>
        <v>0</v>
      </c>
      <c r="Z142" s="136">
        <v>0</v>
      </c>
      <c r="AA142" s="137">
        <f>Z142*K142</f>
        <v>0</v>
      </c>
      <c r="AR142" s="19" t="s">
        <v>110</v>
      </c>
      <c r="AT142" s="19" t="s">
        <v>108</v>
      </c>
      <c r="AU142" s="19" t="s">
        <v>111</v>
      </c>
      <c r="AY142" s="19" t="s">
        <v>107</v>
      </c>
      <c r="BE142" s="138">
        <f>IF(U142="základná",N142,0)</f>
        <v>0</v>
      </c>
      <c r="BF142" s="138">
        <f>IF(U142="znížená",N142,0)</f>
        <v>0</v>
      </c>
      <c r="BG142" s="138">
        <f>IF(U142="zákl. prenesená",N142,0)</f>
        <v>0</v>
      </c>
      <c r="BH142" s="138">
        <f>IF(U142="zníž. prenesená",N142,0)</f>
        <v>0</v>
      </c>
      <c r="BI142" s="138">
        <f>IF(U142="nulová",N142,0)</f>
        <v>0</v>
      </c>
      <c r="BJ142" s="19" t="s">
        <v>111</v>
      </c>
      <c r="BK142" s="139">
        <f>ROUND(L142*K142,3)</f>
        <v>0</v>
      </c>
      <c r="BL142" s="19" t="s">
        <v>110</v>
      </c>
      <c r="BM142" s="19" t="s">
        <v>160</v>
      </c>
    </row>
    <row r="143" spans="2:65" s="1" customFormat="1" ht="18.75" customHeight="1">
      <c r="B143" s="129"/>
      <c r="C143" s="187">
        <v>15</v>
      </c>
      <c r="D143" s="187" t="s">
        <v>108</v>
      </c>
      <c r="E143" s="188" t="s">
        <v>161</v>
      </c>
      <c r="F143" s="253" t="s">
        <v>162</v>
      </c>
      <c r="G143" s="253"/>
      <c r="H143" s="253"/>
      <c r="I143" s="253"/>
      <c r="J143" s="189" t="s">
        <v>156</v>
      </c>
      <c r="K143" s="190">
        <v>38.25</v>
      </c>
      <c r="L143" s="254"/>
      <c r="M143" s="254"/>
      <c r="N143" s="254"/>
      <c r="O143" s="254"/>
      <c r="P143" s="254"/>
      <c r="Q143" s="254"/>
      <c r="R143" s="134"/>
      <c r="T143" s="135" t="s">
        <v>5</v>
      </c>
      <c r="U143" s="42" t="s">
        <v>38</v>
      </c>
      <c r="V143" s="136">
        <v>0.749</v>
      </c>
      <c r="W143" s="136">
        <f>V143*K143</f>
        <v>28.649249999999999</v>
      </c>
      <c r="X143" s="136">
        <v>0</v>
      </c>
      <c r="Y143" s="136">
        <f>X143*K143</f>
        <v>0</v>
      </c>
      <c r="Z143" s="136">
        <v>0</v>
      </c>
      <c r="AA143" s="137">
        <f>Z143*K143</f>
        <v>0</v>
      </c>
      <c r="AR143" s="19" t="s">
        <v>110</v>
      </c>
      <c r="AT143" s="19" t="s">
        <v>108</v>
      </c>
      <c r="AU143" s="19" t="s">
        <v>111</v>
      </c>
      <c r="AY143" s="19" t="s">
        <v>107</v>
      </c>
      <c r="BE143" s="138">
        <f>IF(U143="základná",N143,0)</f>
        <v>0</v>
      </c>
      <c r="BF143" s="138">
        <f>IF(U143="znížená",N143,0)</f>
        <v>0</v>
      </c>
      <c r="BG143" s="138">
        <f>IF(U143="zákl. prenesená",N143,0)</f>
        <v>0</v>
      </c>
      <c r="BH143" s="138">
        <f>IF(U143="zníž. prenesená",N143,0)</f>
        <v>0</v>
      </c>
      <c r="BI143" s="138">
        <f>IF(U143="nulová",N143,0)</f>
        <v>0</v>
      </c>
      <c r="BJ143" s="19" t="s">
        <v>111</v>
      </c>
      <c r="BK143" s="139">
        <f>ROUND(L143*K143,3)</f>
        <v>0</v>
      </c>
      <c r="BL143" s="19" t="s">
        <v>110</v>
      </c>
      <c r="BM143" s="19" t="s">
        <v>163</v>
      </c>
    </row>
    <row r="144" spans="2:65" s="1" customFormat="1" ht="4.5" customHeight="1">
      <c r="B144" s="196"/>
      <c r="C144" s="197"/>
      <c r="D144" s="197"/>
      <c r="E144" s="198"/>
      <c r="F144" s="255"/>
      <c r="G144" s="255"/>
      <c r="H144" s="255"/>
      <c r="I144" s="255"/>
      <c r="J144" s="199"/>
      <c r="K144" s="200"/>
      <c r="L144" s="256"/>
      <c r="M144" s="256"/>
      <c r="N144" s="256"/>
      <c r="O144" s="256"/>
      <c r="P144" s="256"/>
      <c r="Q144" s="256"/>
      <c r="R144" s="201"/>
      <c r="T144" s="135" t="s">
        <v>5</v>
      </c>
      <c r="U144" s="42" t="s">
        <v>38</v>
      </c>
      <c r="V144" s="136">
        <v>0</v>
      </c>
      <c r="W144" s="136">
        <f>V144*K144</f>
        <v>0</v>
      </c>
      <c r="X144" s="136">
        <v>0</v>
      </c>
      <c r="Y144" s="136">
        <f>X144*K144</f>
        <v>0</v>
      </c>
      <c r="Z144" s="136">
        <v>0</v>
      </c>
      <c r="AA144" s="137">
        <f>Z144*K144</f>
        <v>0</v>
      </c>
      <c r="AR144" s="19" t="s">
        <v>110</v>
      </c>
      <c r="AT144" s="19" t="s">
        <v>108</v>
      </c>
      <c r="AU144" s="19" t="s">
        <v>111</v>
      </c>
      <c r="AY144" s="19" t="s">
        <v>107</v>
      </c>
      <c r="BE144" s="138">
        <f>IF(U144="základná",N144,0)</f>
        <v>0</v>
      </c>
      <c r="BF144" s="138">
        <f>IF(U144="znížená",N144,0)</f>
        <v>0</v>
      </c>
      <c r="BG144" s="138">
        <f>IF(U144="zákl. prenesená",N144,0)</f>
        <v>0</v>
      </c>
      <c r="BH144" s="138">
        <f>IF(U144="zníž. prenesená",N144,0)</f>
        <v>0</v>
      </c>
      <c r="BI144" s="138">
        <f>IF(U144="nulová",N144,0)</f>
        <v>0</v>
      </c>
      <c r="BJ144" s="19" t="s">
        <v>111</v>
      </c>
      <c r="BK144" s="139">
        <f>ROUND(L144*K144,3)</f>
        <v>0</v>
      </c>
      <c r="BL144" s="19" t="s">
        <v>110</v>
      </c>
      <c r="BM144" s="19" t="s">
        <v>164</v>
      </c>
    </row>
    <row r="145" spans="2:65" s="9" customFormat="1" ht="0.75" hidden="1" customHeight="1">
      <c r="B145" s="120"/>
      <c r="C145" s="166"/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251"/>
      <c r="O145" s="252"/>
      <c r="P145" s="252"/>
      <c r="Q145" s="252"/>
      <c r="R145" s="122"/>
      <c r="T145" s="123"/>
      <c r="U145" s="121"/>
      <c r="V145" s="121"/>
      <c r="W145" s="124">
        <f>W146</f>
        <v>0</v>
      </c>
      <c r="X145" s="121"/>
      <c r="Y145" s="124">
        <f>Y146</f>
        <v>0</v>
      </c>
      <c r="Z145" s="121"/>
      <c r="AA145" s="125">
        <f>AA146</f>
        <v>0</v>
      </c>
      <c r="AR145" s="126" t="s">
        <v>76</v>
      </c>
      <c r="AT145" s="127" t="s">
        <v>70</v>
      </c>
      <c r="AU145" s="127" t="s">
        <v>76</v>
      </c>
      <c r="AY145" s="126" t="s">
        <v>107</v>
      </c>
      <c r="BK145" s="128">
        <f>BK146</f>
        <v>0</v>
      </c>
    </row>
    <row r="146" spans="2:65" s="1" customFormat="1" ht="44.25" hidden="1" customHeight="1">
      <c r="B146" s="129"/>
      <c r="C146" s="130"/>
      <c r="D146" s="130"/>
      <c r="E146" s="131"/>
      <c r="F146" s="243"/>
      <c r="G146" s="243"/>
      <c r="H146" s="243"/>
      <c r="I146" s="243"/>
      <c r="J146" s="132"/>
      <c r="K146" s="160"/>
      <c r="L146" s="244"/>
      <c r="M146" s="244"/>
      <c r="N146" s="244"/>
      <c r="O146" s="244"/>
      <c r="P146" s="244"/>
      <c r="Q146" s="244"/>
      <c r="R146" s="134"/>
      <c r="T146" s="135" t="s">
        <v>5</v>
      </c>
      <c r="U146" s="156" t="s">
        <v>38</v>
      </c>
      <c r="V146" s="157">
        <v>0.39300000000000002</v>
      </c>
      <c r="W146" s="157">
        <f>V146*K146</f>
        <v>0</v>
      </c>
      <c r="X146" s="157">
        <v>0</v>
      </c>
      <c r="Y146" s="157">
        <f>X146*K146</f>
        <v>0</v>
      </c>
      <c r="Z146" s="157">
        <v>0</v>
      </c>
      <c r="AA146" s="158">
        <f>Z146*K146</f>
        <v>0</v>
      </c>
      <c r="AR146" s="19" t="s">
        <v>110</v>
      </c>
      <c r="AT146" s="19" t="s">
        <v>108</v>
      </c>
      <c r="AU146" s="19" t="s">
        <v>111</v>
      </c>
      <c r="AY146" s="19" t="s">
        <v>107</v>
      </c>
      <c r="BE146" s="138">
        <f>IF(U146="základná",N146,0)</f>
        <v>0</v>
      </c>
      <c r="BF146" s="138">
        <f>IF(U146="znížená",N146,0)</f>
        <v>0</v>
      </c>
      <c r="BG146" s="138">
        <f>IF(U146="zákl. prenesená",N146,0)</f>
        <v>0</v>
      </c>
      <c r="BH146" s="138">
        <f>IF(U146="zníž. prenesená",N146,0)</f>
        <v>0</v>
      </c>
      <c r="BI146" s="138">
        <f>IF(U146="nulová",N146,0)</f>
        <v>0</v>
      </c>
      <c r="BJ146" s="19" t="s">
        <v>111</v>
      </c>
      <c r="BK146" s="139">
        <f>ROUND(L146*K146,3)</f>
        <v>0</v>
      </c>
      <c r="BL146" s="19" t="s">
        <v>110</v>
      </c>
      <c r="BM146" s="19" t="s">
        <v>165</v>
      </c>
    </row>
    <row r="147" spans="2:65" s="1" customFormat="1" ht="6.75" hidden="1" customHeight="1">
      <c r="B147" s="57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9"/>
    </row>
  </sheetData>
  <mergeCells count="115">
    <mergeCell ref="C2:Q2"/>
    <mergeCell ref="C4:Q4"/>
    <mergeCell ref="F6:P6"/>
    <mergeCell ref="O8:P8"/>
    <mergeCell ref="O10:P10"/>
    <mergeCell ref="O11:P11"/>
    <mergeCell ref="O13:P13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M106:P106"/>
    <mergeCell ref="M108:Q108"/>
    <mergeCell ref="M109:Q109"/>
    <mergeCell ref="F111:I111"/>
    <mergeCell ref="L111:M111"/>
    <mergeCell ref="N111:Q111"/>
    <mergeCell ref="F115:I115"/>
    <mergeCell ref="L115:M115"/>
    <mergeCell ref="N115:Q115"/>
    <mergeCell ref="F116:I116"/>
    <mergeCell ref="F117:I117"/>
    <mergeCell ref="F118:I118"/>
    <mergeCell ref="L118:M118"/>
    <mergeCell ref="N118:Q118"/>
    <mergeCell ref="F119:I119"/>
    <mergeCell ref="F120:I120"/>
    <mergeCell ref="L120:M120"/>
    <mergeCell ref="N120:Q120"/>
    <mergeCell ref="F121:I121"/>
    <mergeCell ref="F122:I122"/>
    <mergeCell ref="L122:M122"/>
    <mergeCell ref="N122:Q122"/>
    <mergeCell ref="F123:I123"/>
    <mergeCell ref="F124:I124"/>
    <mergeCell ref="F126:I126"/>
    <mergeCell ref="L126:M126"/>
    <mergeCell ref="N126:Q126"/>
    <mergeCell ref="F128:I128"/>
    <mergeCell ref="L128:M128"/>
    <mergeCell ref="N128:Q128"/>
    <mergeCell ref="L136:M136"/>
    <mergeCell ref="N136:Q136"/>
    <mergeCell ref="F137:I137"/>
    <mergeCell ref="F138:I138"/>
    <mergeCell ref="F141:I141"/>
    <mergeCell ref="L141:M141"/>
    <mergeCell ref="N141:Q141"/>
    <mergeCell ref="F129:I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H1:K1"/>
    <mergeCell ref="S2:AC2"/>
    <mergeCell ref="F146:I146"/>
    <mergeCell ref="L146:M146"/>
    <mergeCell ref="N146:Q146"/>
    <mergeCell ref="N112:Q112"/>
    <mergeCell ref="N113:Q113"/>
    <mergeCell ref="N114:Q114"/>
    <mergeCell ref="N127:Q127"/>
    <mergeCell ref="N133:Q133"/>
    <mergeCell ref="N145:Q145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4:I134"/>
    <mergeCell ref="L134:M134"/>
    <mergeCell ref="N134:Q134"/>
    <mergeCell ref="F136:I136"/>
  </mergeCells>
  <hyperlinks>
    <hyperlink ref="F1:G1" location="C2" display="1) Krycí list rozpočtu"/>
    <hyperlink ref="H1:K1" location="C85" display="2) Rekapitulácia rozpočtu"/>
    <hyperlink ref="L1" location="C111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81" fitToHeight="100" orientation="portrait" blackAndWhite="1" horizontalDpi="300" verticalDpi="300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069-05-17 - Spevnená ploc...</vt:lpstr>
      <vt:lpstr>'069-05-17 - Spevnená ploc...'!Názvy_tlače</vt:lpstr>
      <vt:lpstr>'Rekapitulácia stavby'!Názvy_tlače</vt:lpstr>
      <vt:lpstr>'069-05-17 - Spevnená ploc...'!Oblasť_tlače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Uzivatel-PC\Uzivatel</dc:creator>
  <cp:lastModifiedBy>Idea</cp:lastModifiedBy>
  <cp:lastPrinted>2017-10-30T12:13:10Z</cp:lastPrinted>
  <dcterms:created xsi:type="dcterms:W3CDTF">2017-05-25T10:15:03Z</dcterms:created>
  <dcterms:modified xsi:type="dcterms:W3CDTF">2017-11-01T08:34:12Z</dcterms:modified>
</cp:coreProperties>
</file>